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iffany\praktek modong\"/>
    </mc:Choice>
  </mc:AlternateContent>
  <xr:revisionPtr revIDLastSave="0" documentId="13_ncr:1_{544AC214-5A62-4521-B11B-1F73B621BEDE}" xr6:coauthVersionLast="47" xr6:coauthVersionMax="47" xr10:uidLastSave="{00000000-0000-0000-0000-000000000000}"/>
  <bookViews>
    <workbookView xWindow="-120" yWindow="-120" windowWidth="20730" windowHeight="11160" firstSheet="16" activeTab="17" xr2:uid="{9BB8D79E-676E-4A1D-BC67-E1CEDAB73A3A}"/>
  </bookViews>
  <sheets>
    <sheet name="JUMLAH DAUN 24 Oktober 2022" sheetId="1" r:id="rId1"/>
    <sheet name="TINGGI TANAMAN 24 Oktober 2022" sheetId="2" r:id="rId2"/>
    <sheet name="JUMLAH DAUN 31 Oktober 2022" sheetId="3" r:id="rId3"/>
    <sheet name="TINGGI TANAMAN 31 Oktober 2022" sheetId="4" r:id="rId4"/>
    <sheet name="JUMLAH DAUN 7 November 2022" sheetId="5" r:id="rId5"/>
    <sheet name="TINGGI TANAMAN 7 November 2022" sheetId="6" r:id="rId6"/>
    <sheet name="JUMLAH DAUN 14 November 2022" sheetId="7" r:id="rId7"/>
    <sheet name="TINGGI TANAMAN 14 November 2022" sheetId="8" r:id="rId8"/>
    <sheet name="JUMLAH DAUN 21 NOVEMBER 2022" sheetId="10" r:id="rId9"/>
    <sheet name="TINGGI TANAMAN 21 NOV 22" sheetId="11" r:id="rId10"/>
    <sheet name="JUMLAH DAUN 28 NOV 22" sheetId="12" r:id="rId11"/>
    <sheet name="TINGGI TANAMAN 28 NOV 22" sheetId="13" r:id="rId12"/>
    <sheet name="JUMLAH DAUN 5 DES 22" sheetId="14" r:id="rId13"/>
    <sheet name="TINGGI TANAMAN 5 DES 22" sheetId="15" r:id="rId14"/>
    <sheet name="JUMLAH DAUN 26 DES 22" sheetId="16" r:id="rId15"/>
    <sheet name="TINGGI TANAMAN 26 DES 22" sheetId="17" r:id="rId16"/>
    <sheet name="PANJANG AKAR 26 DES 22" sheetId="18" r:id="rId17"/>
    <sheet name="BERAT BASAH TANAMAN " sheetId="19" r:id="rId18"/>
    <sheet name="BERAT KERING TANAMAN" sheetId="20" r:id="rId1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7" i="15" l="1"/>
  <c r="I16" i="20"/>
  <c r="H16" i="20"/>
  <c r="G16" i="20"/>
  <c r="K15" i="20"/>
  <c r="J15" i="20"/>
  <c r="K14" i="20"/>
  <c r="J14" i="20"/>
  <c r="K13" i="20"/>
  <c r="J13" i="20"/>
  <c r="N12" i="20"/>
  <c r="K12" i="20"/>
  <c r="J12" i="20"/>
  <c r="K11" i="20"/>
  <c r="J11" i="20"/>
  <c r="N10" i="20"/>
  <c r="K10" i="20"/>
  <c r="J10" i="20"/>
  <c r="N9" i="20"/>
  <c r="N11" i="20" s="1"/>
  <c r="K9" i="20"/>
  <c r="J9" i="20"/>
  <c r="Z19" i="18"/>
  <c r="Z18" i="18"/>
  <c r="Z7" i="18"/>
  <c r="L4" i="18"/>
  <c r="J16" i="20" l="1"/>
  <c r="L4" i="20" s="1"/>
  <c r="O12" i="20" s="1"/>
  <c r="Y18" i="19"/>
  <c r="O10" i="19"/>
  <c r="O9" i="19"/>
  <c r="N11" i="19"/>
  <c r="K10" i="19"/>
  <c r="K11" i="19"/>
  <c r="K12" i="19"/>
  <c r="K13" i="19"/>
  <c r="K14" i="19"/>
  <c r="K15" i="19"/>
  <c r="K9" i="19"/>
  <c r="K10" i="18"/>
  <c r="K11" i="18"/>
  <c r="K12" i="18"/>
  <c r="K13" i="18"/>
  <c r="K14" i="18"/>
  <c r="K15" i="18"/>
  <c r="K9" i="18"/>
  <c r="K9" i="17"/>
  <c r="Y19" i="17"/>
  <c r="K10" i="17"/>
  <c r="K11" i="17"/>
  <c r="K12" i="17"/>
  <c r="K13" i="17"/>
  <c r="K14" i="17"/>
  <c r="K15" i="17"/>
  <c r="Y7" i="17"/>
  <c r="Y18" i="17" s="1"/>
  <c r="Y7" i="16"/>
  <c r="Y18" i="16" s="1"/>
  <c r="K10" i="16"/>
  <c r="K11" i="16"/>
  <c r="K12" i="16"/>
  <c r="K13" i="16"/>
  <c r="K14" i="16"/>
  <c r="K15" i="16"/>
  <c r="K9" i="16"/>
  <c r="Y18" i="15"/>
  <c r="K10" i="15"/>
  <c r="K11" i="15"/>
  <c r="K12" i="15"/>
  <c r="K13" i="15"/>
  <c r="K14" i="15"/>
  <c r="K15" i="15"/>
  <c r="K9" i="15"/>
  <c r="Y18" i="14"/>
  <c r="K10" i="14"/>
  <c r="K11" i="14"/>
  <c r="K12" i="14"/>
  <c r="K13" i="14"/>
  <c r="K14" i="14"/>
  <c r="K15" i="14"/>
  <c r="K9" i="14"/>
  <c r="Y7" i="14"/>
  <c r="Y7" i="13"/>
  <c r="Y18" i="13"/>
  <c r="K10" i="13"/>
  <c r="K11" i="13"/>
  <c r="K12" i="13"/>
  <c r="K13" i="13"/>
  <c r="K14" i="13"/>
  <c r="K15" i="13"/>
  <c r="K9" i="13"/>
  <c r="Y20" i="12"/>
  <c r="Y19" i="12"/>
  <c r="Y18" i="12"/>
  <c r="O9" i="20" l="1"/>
  <c r="P9" i="20" s="1"/>
  <c r="O10" i="20"/>
  <c r="P10" i="20" s="1"/>
  <c r="Y7" i="12"/>
  <c r="K15" i="12"/>
  <c r="K14" i="12"/>
  <c r="K13" i="12"/>
  <c r="K12" i="12"/>
  <c r="K11" i="12"/>
  <c r="K10" i="12"/>
  <c r="K9" i="12"/>
  <c r="I16" i="19"/>
  <c r="H16" i="19"/>
  <c r="G16" i="19"/>
  <c r="J15" i="19"/>
  <c r="J14" i="19"/>
  <c r="J13" i="19"/>
  <c r="N12" i="19"/>
  <c r="J12" i="19"/>
  <c r="J11" i="19"/>
  <c r="N10" i="19"/>
  <c r="J10" i="19"/>
  <c r="N9" i="19"/>
  <c r="J9" i="19"/>
  <c r="I16" i="18"/>
  <c r="H16" i="18"/>
  <c r="G16" i="18"/>
  <c r="J15" i="18"/>
  <c r="J14" i="18"/>
  <c r="J13" i="18"/>
  <c r="N12" i="18"/>
  <c r="J12" i="18"/>
  <c r="J11" i="18"/>
  <c r="N10" i="18"/>
  <c r="J10" i="18"/>
  <c r="N9" i="18"/>
  <c r="N11" i="18" s="1"/>
  <c r="J9" i="18"/>
  <c r="I16" i="17"/>
  <c r="H16" i="17"/>
  <c r="G16" i="17"/>
  <c r="J15" i="17"/>
  <c r="J14" i="17"/>
  <c r="J13" i="17"/>
  <c r="N12" i="17"/>
  <c r="J12" i="17"/>
  <c r="N11" i="17"/>
  <c r="J11" i="17"/>
  <c r="N10" i="17"/>
  <c r="J10" i="17"/>
  <c r="N9" i="17"/>
  <c r="J9" i="17"/>
  <c r="I16" i="16"/>
  <c r="H16" i="16"/>
  <c r="G16" i="16"/>
  <c r="J15" i="16"/>
  <c r="J14" i="16"/>
  <c r="J13" i="16"/>
  <c r="N12" i="16"/>
  <c r="J12" i="16"/>
  <c r="J11" i="16"/>
  <c r="N10" i="16"/>
  <c r="J10" i="16"/>
  <c r="N9" i="16"/>
  <c r="N11" i="16" s="1"/>
  <c r="J9" i="16"/>
  <c r="I16" i="15"/>
  <c r="H16" i="15"/>
  <c r="G16" i="15"/>
  <c r="J15" i="15"/>
  <c r="J14" i="15"/>
  <c r="J13" i="15"/>
  <c r="N12" i="15"/>
  <c r="J12" i="15"/>
  <c r="J11" i="15"/>
  <c r="N10" i="15"/>
  <c r="J10" i="15"/>
  <c r="N9" i="15"/>
  <c r="N11" i="15" s="1"/>
  <c r="J9" i="15"/>
  <c r="O11" i="20" l="1"/>
  <c r="P11" i="20" s="1"/>
  <c r="Q9" i="20" s="1"/>
  <c r="J16" i="19"/>
  <c r="L4" i="19" s="1"/>
  <c r="P10" i="19" s="1"/>
  <c r="J16" i="18"/>
  <c r="O10" i="18" s="1"/>
  <c r="P10" i="18" s="1"/>
  <c r="O9" i="18"/>
  <c r="P9" i="18" s="1"/>
  <c r="J16" i="17"/>
  <c r="L4" i="17" s="1"/>
  <c r="O10" i="17"/>
  <c r="P10" i="17" s="1"/>
  <c r="O9" i="17"/>
  <c r="P9" i="17" s="1"/>
  <c r="O12" i="17"/>
  <c r="O11" i="17" s="1"/>
  <c r="P11" i="17" s="1"/>
  <c r="J16" i="16"/>
  <c r="L4" i="16" s="1"/>
  <c r="O10" i="16" s="1"/>
  <c r="P10" i="16" s="1"/>
  <c r="J16" i="15"/>
  <c r="L4" i="15" s="1"/>
  <c r="O10" i="15"/>
  <c r="P10" i="15" s="1"/>
  <c r="O9" i="15"/>
  <c r="P9" i="15" s="1"/>
  <c r="O12" i="15"/>
  <c r="O11" i="15" s="1"/>
  <c r="P11" i="15" s="1"/>
  <c r="I16" i="14"/>
  <c r="H16" i="14"/>
  <c r="G16" i="14"/>
  <c r="J15" i="14"/>
  <c r="J14" i="14"/>
  <c r="J13" i="14"/>
  <c r="N12" i="14"/>
  <c r="N11" i="14" s="1"/>
  <c r="J12" i="14"/>
  <c r="J11" i="14"/>
  <c r="N10" i="14"/>
  <c r="J10" i="14"/>
  <c r="N9" i="14"/>
  <c r="J9" i="14"/>
  <c r="I16" i="13"/>
  <c r="H16" i="13"/>
  <c r="G16" i="13"/>
  <c r="J15" i="13"/>
  <c r="J14" i="13"/>
  <c r="J13" i="13"/>
  <c r="N12" i="13"/>
  <c r="J12" i="13"/>
  <c r="J11" i="13"/>
  <c r="N10" i="13"/>
  <c r="J10" i="13"/>
  <c r="N9" i="13"/>
  <c r="N11" i="13" s="1"/>
  <c r="J9" i="13"/>
  <c r="I16" i="12"/>
  <c r="H16" i="12"/>
  <c r="G16" i="12"/>
  <c r="J15" i="12"/>
  <c r="J14" i="12"/>
  <c r="J13" i="12"/>
  <c r="N12" i="12"/>
  <c r="J12" i="12"/>
  <c r="J11" i="12"/>
  <c r="N10" i="12"/>
  <c r="J10" i="12"/>
  <c r="N9" i="12"/>
  <c r="N11" i="12" s="1"/>
  <c r="J9" i="12"/>
  <c r="I16" i="11"/>
  <c r="H16" i="11"/>
  <c r="G16" i="11"/>
  <c r="J15" i="11"/>
  <c r="J14" i="11"/>
  <c r="J13" i="11"/>
  <c r="N12" i="11"/>
  <c r="J12" i="11"/>
  <c r="N11" i="11"/>
  <c r="J11" i="11"/>
  <c r="N10" i="11"/>
  <c r="J10" i="11"/>
  <c r="N9" i="11"/>
  <c r="J9" i="11"/>
  <c r="J16" i="11" s="1"/>
  <c r="L4" i="11" s="1"/>
  <c r="I16" i="10"/>
  <c r="H16" i="10"/>
  <c r="G16" i="10"/>
  <c r="J15" i="10"/>
  <c r="J14" i="10"/>
  <c r="J13" i="10"/>
  <c r="N12" i="10"/>
  <c r="J12" i="10"/>
  <c r="N11" i="10"/>
  <c r="J11" i="10"/>
  <c r="N10" i="10"/>
  <c r="J10" i="10"/>
  <c r="N9" i="10"/>
  <c r="J9" i="10"/>
  <c r="I16" i="8"/>
  <c r="H16" i="8"/>
  <c r="G16" i="8"/>
  <c r="J15" i="8"/>
  <c r="J14" i="8"/>
  <c r="J13" i="8"/>
  <c r="N12" i="8"/>
  <c r="J12" i="8"/>
  <c r="J11" i="8"/>
  <c r="N10" i="8"/>
  <c r="J10" i="8"/>
  <c r="N9" i="8"/>
  <c r="N11" i="8" s="1"/>
  <c r="J9" i="8"/>
  <c r="I16" i="7"/>
  <c r="H16" i="7"/>
  <c r="G16" i="7"/>
  <c r="J15" i="7"/>
  <c r="J14" i="7"/>
  <c r="J13" i="7"/>
  <c r="N12" i="7"/>
  <c r="J12" i="7"/>
  <c r="J11" i="7"/>
  <c r="N10" i="7"/>
  <c r="J10" i="7"/>
  <c r="N9" i="7"/>
  <c r="N11" i="7" s="1"/>
  <c r="J9" i="7"/>
  <c r="I16" i="6"/>
  <c r="H16" i="6"/>
  <c r="G16" i="6"/>
  <c r="J15" i="6"/>
  <c r="J14" i="6"/>
  <c r="J13" i="6"/>
  <c r="N12" i="6"/>
  <c r="J12" i="6"/>
  <c r="J11" i="6"/>
  <c r="N10" i="6"/>
  <c r="J10" i="6"/>
  <c r="N9" i="6"/>
  <c r="N11" i="6" s="1"/>
  <c r="J9" i="6"/>
  <c r="O11" i="5"/>
  <c r="P11" i="5"/>
  <c r="I16" i="5"/>
  <c r="H16" i="5"/>
  <c r="G16" i="5"/>
  <c r="J15" i="5"/>
  <c r="J14" i="5"/>
  <c r="J13" i="5"/>
  <c r="N12" i="5"/>
  <c r="J12" i="5"/>
  <c r="N11" i="5"/>
  <c r="J11" i="5"/>
  <c r="N10" i="5"/>
  <c r="J10" i="5"/>
  <c r="N9" i="5"/>
  <c r="J9" i="5"/>
  <c r="I16" i="4"/>
  <c r="H16" i="4"/>
  <c r="G16" i="4"/>
  <c r="J15" i="4"/>
  <c r="J14" i="4"/>
  <c r="J13" i="4"/>
  <c r="N12" i="4"/>
  <c r="J12" i="4"/>
  <c r="J11" i="4"/>
  <c r="N10" i="4"/>
  <c r="J10" i="4"/>
  <c r="N9" i="4"/>
  <c r="N11" i="4" s="1"/>
  <c r="J9" i="4"/>
  <c r="J16" i="4" s="1"/>
  <c r="L4" i="4" s="1"/>
  <c r="I16" i="3"/>
  <c r="H16" i="3"/>
  <c r="G16" i="3"/>
  <c r="J15" i="3"/>
  <c r="J14" i="3"/>
  <c r="J13" i="3"/>
  <c r="N12" i="3"/>
  <c r="J12" i="3"/>
  <c r="J11" i="3"/>
  <c r="N10" i="3"/>
  <c r="J10" i="3"/>
  <c r="N9" i="3"/>
  <c r="N11" i="3" s="1"/>
  <c r="J9" i="3"/>
  <c r="J16" i="3" s="1"/>
  <c r="L4" i="3" s="1"/>
  <c r="Q9" i="2"/>
  <c r="I16" i="2"/>
  <c r="H16" i="2"/>
  <c r="G16" i="2"/>
  <c r="J15" i="2"/>
  <c r="J14" i="2"/>
  <c r="J13" i="2"/>
  <c r="N12" i="2"/>
  <c r="J12" i="2"/>
  <c r="J11" i="2"/>
  <c r="N10" i="2"/>
  <c r="J10" i="2"/>
  <c r="N9" i="2"/>
  <c r="N11" i="2" s="1"/>
  <c r="J9" i="2"/>
  <c r="Q10" i="1"/>
  <c r="Q9" i="1"/>
  <c r="P11" i="1"/>
  <c r="P10" i="1"/>
  <c r="P9" i="1"/>
  <c r="O11" i="1"/>
  <c r="O12" i="1"/>
  <c r="O10" i="1"/>
  <c r="O9" i="1"/>
  <c r="N11" i="1"/>
  <c r="N12" i="1"/>
  <c r="N10" i="1"/>
  <c r="N9" i="1"/>
  <c r="L4" i="1"/>
  <c r="J16" i="1"/>
  <c r="H16" i="1"/>
  <c r="I16" i="1"/>
  <c r="G16" i="1"/>
  <c r="J10" i="1"/>
  <c r="J11" i="1"/>
  <c r="J12" i="1"/>
  <c r="J13" i="1"/>
  <c r="J14" i="1"/>
  <c r="J15" i="1"/>
  <c r="J9" i="1"/>
  <c r="Q10" i="20" l="1"/>
  <c r="P9" i="19"/>
  <c r="O12" i="19"/>
  <c r="O12" i="18"/>
  <c r="O11" i="18" s="1"/>
  <c r="P11" i="18" s="1"/>
  <c r="Q9" i="18" s="1"/>
  <c r="Q9" i="17"/>
  <c r="Q10" i="17"/>
  <c r="O12" i="16"/>
  <c r="O9" i="16"/>
  <c r="P9" i="16" s="1"/>
  <c r="Q9" i="15"/>
  <c r="Q10" i="15"/>
  <c r="J16" i="14"/>
  <c r="L4" i="14" s="1"/>
  <c r="O9" i="14"/>
  <c r="P9" i="14" s="1"/>
  <c r="O12" i="14"/>
  <c r="O10" i="14"/>
  <c r="P10" i="14" s="1"/>
  <c r="J16" i="13"/>
  <c r="L4" i="13" s="1"/>
  <c r="O10" i="13"/>
  <c r="P10" i="13" s="1"/>
  <c r="O12" i="13"/>
  <c r="O9" i="13"/>
  <c r="P9" i="13" s="1"/>
  <c r="J16" i="12"/>
  <c r="L4" i="12" s="1"/>
  <c r="O10" i="12"/>
  <c r="P10" i="12" s="1"/>
  <c r="O12" i="12"/>
  <c r="O9" i="12"/>
  <c r="P9" i="12" s="1"/>
  <c r="O9" i="11"/>
  <c r="P9" i="11" s="1"/>
  <c r="O12" i="11"/>
  <c r="O11" i="11" s="1"/>
  <c r="P11" i="11" s="1"/>
  <c r="O10" i="11"/>
  <c r="P10" i="11" s="1"/>
  <c r="J16" i="10"/>
  <c r="L4" i="10" s="1"/>
  <c r="O9" i="10"/>
  <c r="P9" i="10" s="1"/>
  <c r="O12" i="10"/>
  <c r="O10" i="10"/>
  <c r="P10" i="10" s="1"/>
  <c r="J16" i="8"/>
  <c r="L4" i="8" s="1"/>
  <c r="J16" i="7"/>
  <c r="L4" i="7" s="1"/>
  <c r="O10" i="8"/>
  <c r="P10" i="8" s="1"/>
  <c r="O12" i="8"/>
  <c r="O9" i="8"/>
  <c r="P9" i="8" s="1"/>
  <c r="O10" i="7"/>
  <c r="P10" i="7" s="1"/>
  <c r="O9" i="7"/>
  <c r="P9" i="7" s="1"/>
  <c r="O12" i="7"/>
  <c r="J16" i="6"/>
  <c r="L4" i="6" s="1"/>
  <c r="O10" i="6"/>
  <c r="P10" i="6" s="1"/>
  <c r="O9" i="6"/>
  <c r="P9" i="6" s="1"/>
  <c r="O12" i="6"/>
  <c r="O11" i="6" s="1"/>
  <c r="P11" i="6" s="1"/>
  <c r="J16" i="5"/>
  <c r="L4" i="5" s="1"/>
  <c r="O10" i="5"/>
  <c r="P10" i="5" s="1"/>
  <c r="O9" i="5"/>
  <c r="P9" i="5" s="1"/>
  <c r="O12" i="5"/>
  <c r="O10" i="4"/>
  <c r="P10" i="4" s="1"/>
  <c r="O9" i="4"/>
  <c r="P9" i="4" s="1"/>
  <c r="O12" i="4"/>
  <c r="O11" i="4" s="1"/>
  <c r="P11" i="4" s="1"/>
  <c r="O10" i="3"/>
  <c r="P10" i="3" s="1"/>
  <c r="O9" i="3"/>
  <c r="P9" i="3" s="1"/>
  <c r="O12" i="3"/>
  <c r="O11" i="3" s="1"/>
  <c r="P11" i="3" s="1"/>
  <c r="J16" i="2"/>
  <c r="L4" i="2" s="1"/>
  <c r="O10" i="2"/>
  <c r="P10" i="2" s="1"/>
  <c r="O9" i="2"/>
  <c r="P9" i="2" s="1"/>
  <c r="O12" i="2"/>
  <c r="O11" i="2" s="1"/>
  <c r="P11" i="2" s="1"/>
  <c r="O11" i="19" l="1"/>
  <c r="Q10" i="18"/>
  <c r="O11" i="16"/>
  <c r="P11" i="16" s="1"/>
  <c r="Q10" i="16" s="1"/>
  <c r="O11" i="14"/>
  <c r="P11" i="14" s="1"/>
  <c r="Q10" i="14" s="1"/>
  <c r="Q9" i="14"/>
  <c r="O11" i="13"/>
  <c r="P11" i="13" s="1"/>
  <c r="Q9" i="13" s="1"/>
  <c r="O11" i="12"/>
  <c r="P11" i="12" s="1"/>
  <c r="Q9" i="12" s="1"/>
  <c r="Q10" i="11"/>
  <c r="Q9" i="11"/>
  <c r="O11" i="10"/>
  <c r="P11" i="10" s="1"/>
  <c r="Q10" i="10" s="1"/>
  <c r="O11" i="7"/>
  <c r="P11" i="7" s="1"/>
  <c r="Q10" i="7" s="1"/>
  <c r="O11" i="8"/>
  <c r="P11" i="8" s="1"/>
  <c r="Q9" i="8" s="1"/>
  <c r="Q10" i="8"/>
  <c r="Q9" i="6"/>
  <c r="Q10" i="6"/>
  <c r="Q9" i="5"/>
  <c r="Q10" i="5"/>
  <c r="Q9" i="4"/>
  <c r="Q10" i="4"/>
  <c r="Q9" i="3"/>
  <c r="Q10" i="3"/>
  <c r="Q10" i="2"/>
  <c r="P11" i="19" l="1"/>
  <c r="Y7" i="19" s="1"/>
  <c r="Q9" i="16"/>
  <c r="Q10" i="13"/>
  <c r="Q10" i="12"/>
  <c r="Q9" i="10"/>
  <c r="Q9" i="7"/>
  <c r="Q10" i="19" l="1"/>
  <c r="Y21" i="19"/>
  <c r="Y19" i="19"/>
  <c r="Y20" i="19"/>
  <c r="Q9" i="19"/>
</calcChain>
</file>

<file path=xl/sharedStrings.xml><?xml version="1.0" encoding="utf-8"?>
<sst xmlns="http://schemas.openxmlformats.org/spreadsheetml/2006/main" count="1455" uniqueCount="103">
  <si>
    <t>Pengaruh Konsentrasi POC Limbah Kulit Bawang terhadap Pertumbuhan Tanaman Cabai Rawit (Capsicum frutescens L.)</t>
  </si>
  <si>
    <t>Penanaman tanggal 13 Oktober 2022</t>
  </si>
  <si>
    <t xml:space="preserve">PERLAKUAN </t>
  </si>
  <si>
    <t>ULANGAN</t>
  </si>
  <si>
    <t>P1</t>
  </si>
  <si>
    <t>P2</t>
  </si>
  <si>
    <t>P3</t>
  </si>
  <si>
    <t>P4</t>
  </si>
  <si>
    <t>P5</t>
  </si>
  <si>
    <t>P6</t>
  </si>
  <si>
    <t>P7</t>
  </si>
  <si>
    <t>Variabel Pengamatan: Jumlah Daun</t>
  </si>
  <si>
    <t>Perlakuan</t>
  </si>
  <si>
    <t>Ulangan</t>
  </si>
  <si>
    <t>Jumlah</t>
  </si>
  <si>
    <t>Rata²</t>
  </si>
  <si>
    <t>I</t>
  </si>
  <si>
    <t>II</t>
  </si>
  <si>
    <t>III</t>
  </si>
  <si>
    <t>faktor: konsentrasi pupuk organik cair</t>
  </si>
  <si>
    <t>t=</t>
  </si>
  <si>
    <t>r=</t>
  </si>
  <si>
    <t>FK=</t>
  </si>
  <si>
    <t>RAK</t>
  </si>
  <si>
    <t>SK</t>
  </si>
  <si>
    <t>db</t>
  </si>
  <si>
    <t>JK</t>
  </si>
  <si>
    <t>KT</t>
  </si>
  <si>
    <t>Fhitung</t>
  </si>
  <si>
    <t>F0,05</t>
  </si>
  <si>
    <t>F0,01</t>
  </si>
  <si>
    <t>Kelompok</t>
  </si>
  <si>
    <t>Galat</t>
  </si>
  <si>
    <t>Total</t>
  </si>
  <si>
    <t>tn</t>
  </si>
  <si>
    <t>Umur Tanaman 11 HST (24 Oktober 2022)</t>
  </si>
  <si>
    <t xml:space="preserve">Kesimpulan: </t>
  </si>
  <si>
    <t>Hasil analisis ragam menunjukkan bahwa Diantara 3 kelompok terdapat perbedaan yg tidak nyata</t>
  </si>
  <si>
    <t xml:space="preserve">Hasil analisis ragam menunjukkan bahwa Diantara 7 perlakuan Pengaruh Konsentrasi Pupuk Organik Cair kulit bawang  terdapat perbedaan jumlah daun yg tidak nyata </t>
  </si>
  <si>
    <t>Variabel Pengamatan: Tinggi Tanaman</t>
  </si>
  <si>
    <t>Umur Tanaman 18 HST (31 Oktober 2022)</t>
  </si>
  <si>
    <t>P1 =</t>
  </si>
  <si>
    <t>P2 =</t>
  </si>
  <si>
    <t>P3 =</t>
  </si>
  <si>
    <t>P4 =</t>
  </si>
  <si>
    <t>P5 =</t>
  </si>
  <si>
    <t>P6 =</t>
  </si>
  <si>
    <t>P7 =</t>
  </si>
  <si>
    <t>5ml/L</t>
  </si>
  <si>
    <t>10ml/L</t>
  </si>
  <si>
    <t>15ml/L</t>
  </si>
  <si>
    <t>20ml/L</t>
  </si>
  <si>
    <t>25ml/L</t>
  </si>
  <si>
    <t>30ml/L</t>
  </si>
  <si>
    <t>35ml/L</t>
  </si>
  <si>
    <t>Umur Tanaman 25 HST (7 November 2022)</t>
  </si>
  <si>
    <t>Umur Tanaman 32 HST (14 November 2022)</t>
  </si>
  <si>
    <t>Rata-rata Tinggi Tanaman Cabe Rawit Umur 32 HST</t>
  </si>
  <si>
    <t>Rata-rata Jumlah Daun Cabai Rawit Umur 25 HST</t>
  </si>
  <si>
    <t>Rata-rata Jumlah Daun Cabai Rawit Umur 18 HST</t>
  </si>
  <si>
    <t>Rata-rata Jumlah Daun Cabai Rawit Umur 11 HST</t>
  </si>
  <si>
    <t>Rata-rata Tinggi Tanaman Cabai Rawit 11 HST</t>
  </si>
  <si>
    <t>Rata-rata Tinggi Tanaman Cabe Rawit Umur 18 HST</t>
  </si>
  <si>
    <t>Rata-rata Tinggi Tanaman Cabai Rawit Umur 25 HST</t>
  </si>
  <si>
    <t>Rata-rata Jumlah Daun Cabai Rawit Umur 32 HST</t>
  </si>
  <si>
    <t>Umur Tanaman 39 HST (21 November 2022)</t>
  </si>
  <si>
    <t>Variabel Pengamatan: TINGGI TANAMAN</t>
  </si>
  <si>
    <t xml:space="preserve">Hasil analisis ragam menunjukkan bahwa Diantara 7 perlakuan Pengaruh Konsentrasi Pupuk Organik Cair kulit bawang  terdapat perbedaan TINGGI TANAMAN yg tidak nyata </t>
  </si>
  <si>
    <t>Umur Tanaman 46 HST (28 November 2022)</t>
  </si>
  <si>
    <t>Rata-rata Jumlah Daun Cabai Rawit Umur 46 HST</t>
  </si>
  <si>
    <t>Rata-rata Jumlah Daun Cabai Rawit Umur 39 HST</t>
  </si>
  <si>
    <t>Rata-rata Tinggi Tanaman Cabai Rawit Umur 39 HST</t>
  </si>
  <si>
    <t>*</t>
  </si>
  <si>
    <t xml:space="preserve">Hasil analisis ragam menunjukkan bahwa Diantara 7 perlakuan Pengaruh Konsentrasi Pupuk Organik Cair kulit bawang  terdapat perbedaan jumlah daun yg nyata </t>
  </si>
  <si>
    <t>Rata-rata Tinggi Tanaman Cabai Rawit Umur 46 HST</t>
  </si>
  <si>
    <t>**</t>
  </si>
  <si>
    <t xml:space="preserve">Hasil analisis ragam menunjukkan bahwa Diantara 7 perlakuan Pengaruh Konsentrasi Pupuk Organik Cair kulit bawang  terdapat perbedaan TINGGI TANAMAN yg sangat nyata </t>
  </si>
  <si>
    <t>Umur Tanaman 53 HST (5 Desember 2022)</t>
  </si>
  <si>
    <t>Rata-rata Jumlah Daun Cabai Rawit Umur 53 HST</t>
  </si>
  <si>
    <t>Rata-rata Tinggi Tanaman Cabai Rawit Umur 53 HST</t>
  </si>
  <si>
    <t>Umur Tanaman 74 HST (26 Desember 2022)</t>
  </si>
  <si>
    <t>Rata-rata Jumlah Daun Cabai Rawit Umur 74 HST</t>
  </si>
  <si>
    <t xml:space="preserve">Hasil analisis ragam menunjukkan bahwa Diantara 7 perlakuan Pengaruh Konsentrasi Pupuk Organik Cair kulit bawang  terdapat perbedaan TINGGI TANAMAN yg nyata </t>
  </si>
  <si>
    <t>Rata-rata Tinggi Tanaman Cabai Rawit Umur 74 HST</t>
  </si>
  <si>
    <t>Variabel Pengamatan: PANJANG AKAR</t>
  </si>
  <si>
    <t>Rata-rata PANJANG AKAR Cabai Rawit Umur 74 HST</t>
  </si>
  <si>
    <t xml:space="preserve">Hasil analisis ragam menunjukkan bahwa Diantara 7 perlakuan Pengaruh Konsentrasi Pupuk Organik Cair kulit bawang  terdapat perbedaan PANJANG AKAR yg nyata </t>
  </si>
  <si>
    <t>Variabel Pengamatan: BERAT BASAH TANAMAN</t>
  </si>
  <si>
    <t>Rata-rata BERAT BASAH Cabai Rawit Umur 74 HST</t>
  </si>
  <si>
    <t xml:space="preserve">Hasil analisis ragam menunjukkan bahwa Diantara 7 perlakuan Pengaruh Konsentrasi Pupuk Organik Cair kulit bawang  terdapat perbedaan BERAT BASAH yg nyata </t>
  </si>
  <si>
    <t>BNJ 5%=</t>
  </si>
  <si>
    <t>UJI LANJUT BNJ 5%</t>
  </si>
  <si>
    <t>PERLAKUAN</t>
  </si>
  <si>
    <t>RATA-RATA</t>
  </si>
  <si>
    <t>SETELAH DIURUTKAN</t>
  </si>
  <si>
    <t>NOTASI</t>
  </si>
  <si>
    <t>a</t>
  </si>
  <si>
    <t>ab</t>
  </si>
  <si>
    <t>b</t>
  </si>
  <si>
    <t>UJI LANJUT BNJ 1%</t>
  </si>
  <si>
    <t>BNJ 1%=</t>
  </si>
  <si>
    <t>setelah diurutkan</t>
  </si>
  <si>
    <t>notasi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</si>
</sst>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00"/>
    <numFmt numFmtId="165" formatCode="_(* #,##0.000_);_(* \(#,##0.000\);_(* &quot;-&quot;?_);_(@_)"/>
    <numFmt numFmtId="166" formatCode="_(* #,##0.000_);_(* \(#,##0.000\);_(* &quot;-&quot;???_);_(@_)"/>
    <numFmt numFmtId="167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0" fontId="2" fillId="0" borderId="1" xfId="0" applyFont="1" applyBorder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2" fontId="4" fillId="2" borderId="1" xfId="0" applyNumberFormat="1" applyFont="1" applyFill="1" applyBorder="1" applyAlignment="1">
      <alignment horizontal="right"/>
    </xf>
    <xf numFmtId="0" fontId="1" fillId="0" borderId="0" xfId="0" applyFont="1" applyAlignment="1">
      <alignment vertical="top" wrapText="1"/>
    </xf>
    <xf numFmtId="2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165" fontId="1" fillId="3" borderId="4" xfId="0" applyNumberFormat="1" applyFont="1" applyFill="1" applyBorder="1" applyAlignment="1">
      <alignment horizontal="center" vertical="center"/>
    </xf>
    <xf numFmtId="166" fontId="1" fillId="3" borderId="4" xfId="0" applyNumberFormat="1" applyFont="1" applyFill="1" applyBorder="1" applyAlignment="1">
      <alignment horizontal="center" vertical="center"/>
    </xf>
    <xf numFmtId="167" fontId="1" fillId="3" borderId="4" xfId="0" applyNumberFormat="1" applyFont="1" applyFill="1" applyBorder="1" applyAlignment="1">
      <alignment horizontal="center" vertical="center"/>
    </xf>
    <xf numFmtId="165" fontId="1" fillId="3" borderId="5" xfId="0" applyNumberFormat="1" applyFont="1" applyFill="1" applyBorder="1" applyAlignment="1">
      <alignment horizontal="center" vertical="center"/>
    </xf>
    <xf numFmtId="166" fontId="1" fillId="3" borderId="5" xfId="0" applyNumberFormat="1" applyFont="1" applyFill="1" applyBorder="1" applyAlignment="1">
      <alignment horizontal="center" vertical="center"/>
    </xf>
    <xf numFmtId="167" fontId="1" fillId="3" borderId="5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166" fontId="1" fillId="3" borderId="0" xfId="0" applyNumberFormat="1" applyFont="1" applyFill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0" fillId="3" borderId="0" xfId="0" applyFill="1"/>
    <xf numFmtId="0" fontId="0" fillId="3" borderId="0" xfId="0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164" fontId="0" fillId="0" borderId="0" xfId="0" applyNumberFormat="1"/>
    <xf numFmtId="43" fontId="0" fillId="3" borderId="0" xfId="0" applyNumberFormat="1" applyFill="1"/>
    <xf numFmtId="43" fontId="0" fillId="0" borderId="0" xfId="0" applyNumberFormat="1"/>
    <xf numFmtId="0" fontId="0" fillId="0" borderId="1" xfId="0" applyBorder="1"/>
    <xf numFmtId="2" fontId="0" fillId="0" borderId="0" xfId="0" applyNumberFormat="1"/>
    <xf numFmtId="0" fontId="1" fillId="0" borderId="0" xfId="0" applyFont="1" applyAlignment="1">
      <alignment horizontal="left" vertical="center"/>
    </xf>
    <xf numFmtId="2" fontId="0" fillId="3" borderId="0" xfId="0" applyNumberFormat="1" applyFill="1"/>
    <xf numFmtId="2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2B350-B29D-40B3-A2D2-3943E6D43D64}">
  <dimension ref="A1:T23"/>
  <sheetViews>
    <sheetView zoomScale="89" zoomScaleNormal="89" workbookViewId="0">
      <selection sqref="A1:J1"/>
    </sheetView>
  </sheetViews>
  <sheetFormatPr defaultRowHeight="15" x14ac:dyDescent="0.25"/>
  <cols>
    <col min="1" max="1" width="18.28515625" style="3" customWidth="1"/>
    <col min="2" max="4" width="9.140625" style="3"/>
    <col min="13" max="13" width="10.42578125" customWidth="1"/>
  </cols>
  <sheetData>
    <row r="1" spans="1:20" ht="28.5" customHeight="1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0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1" t="s">
        <v>20</v>
      </c>
      <c r="L2" s="1">
        <v>7</v>
      </c>
    </row>
    <row r="3" spans="1:20" x14ac:dyDescent="0.25">
      <c r="A3" s="53" t="s">
        <v>11</v>
      </c>
      <c r="B3" s="53"/>
      <c r="C3" s="53"/>
      <c r="D3" s="53"/>
      <c r="E3" s="53"/>
      <c r="F3" s="53"/>
      <c r="G3" s="53"/>
      <c r="H3" s="53"/>
      <c r="I3" s="53"/>
      <c r="J3" s="53"/>
      <c r="K3" s="1" t="s">
        <v>21</v>
      </c>
      <c r="L3" s="1">
        <v>3</v>
      </c>
    </row>
    <row r="4" spans="1:20" x14ac:dyDescent="0.25">
      <c r="A4" s="53" t="s">
        <v>35</v>
      </c>
      <c r="B4" s="53"/>
      <c r="C4" s="53"/>
      <c r="D4" s="53"/>
      <c r="E4" s="53"/>
      <c r="F4" s="53"/>
      <c r="G4" s="53"/>
      <c r="H4" s="53"/>
      <c r="I4" s="53"/>
      <c r="J4" s="53"/>
      <c r="K4" s="1" t="s">
        <v>22</v>
      </c>
      <c r="L4" s="1">
        <f>J16^2/(L2*L3)</f>
        <v>685.71428571428567</v>
      </c>
    </row>
    <row r="5" spans="1:20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0" x14ac:dyDescent="0.25">
      <c r="A6" s="51" t="s">
        <v>2</v>
      </c>
      <c r="B6" s="51" t="s">
        <v>3</v>
      </c>
      <c r="C6" s="51"/>
      <c r="D6" s="51"/>
      <c r="E6" s="1"/>
      <c r="F6" s="6" t="s">
        <v>60</v>
      </c>
      <c r="G6" s="6"/>
      <c r="H6" s="6"/>
      <c r="I6" s="6"/>
      <c r="J6" s="6"/>
      <c r="K6" s="6" t="s">
        <v>19</v>
      </c>
    </row>
    <row r="7" spans="1:20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</row>
    <row r="8" spans="1:20" ht="15.75" x14ac:dyDescent="0.25">
      <c r="A8" s="5" t="s">
        <v>4</v>
      </c>
      <c r="B8" s="5">
        <v>6</v>
      </c>
      <c r="C8" s="5">
        <v>6</v>
      </c>
      <c r="D8" s="5">
        <v>5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</row>
    <row r="9" spans="1:20" ht="15.75" x14ac:dyDescent="0.25">
      <c r="A9" s="5" t="s">
        <v>5</v>
      </c>
      <c r="B9" s="5">
        <v>6</v>
      </c>
      <c r="C9" s="5">
        <v>6</v>
      </c>
      <c r="D9" s="5">
        <v>6</v>
      </c>
      <c r="E9" s="1"/>
      <c r="F9" s="7" t="s">
        <v>4</v>
      </c>
      <c r="G9" s="5">
        <v>6</v>
      </c>
      <c r="H9" s="5">
        <v>6</v>
      </c>
      <c r="I9" s="5">
        <v>5</v>
      </c>
      <c r="J9" s="14">
        <f>SUM(G9:I9)</f>
        <v>17</v>
      </c>
      <c r="K9" s="8"/>
      <c r="M9" s="19" t="s">
        <v>31</v>
      </c>
      <c r="N9" s="18">
        <f>L3-1</f>
        <v>2</v>
      </c>
      <c r="O9" s="23">
        <f>SUMSQ(G16:I16)/L2-L4</f>
        <v>0.28571428571433444</v>
      </c>
      <c r="P9" s="24">
        <f>O9/N9</f>
        <v>0.14285714285716722</v>
      </c>
      <c r="Q9" s="25">
        <f>P9/P11</f>
        <v>0.39130434782616147</v>
      </c>
      <c r="R9" s="18" t="s">
        <v>34</v>
      </c>
      <c r="S9" s="18">
        <v>3.89</v>
      </c>
      <c r="T9" s="18">
        <v>6.93</v>
      </c>
    </row>
    <row r="10" spans="1:20" ht="15.75" x14ac:dyDescent="0.25">
      <c r="A10" s="5" t="s">
        <v>6</v>
      </c>
      <c r="B10" s="5">
        <v>5</v>
      </c>
      <c r="C10" s="5">
        <v>6</v>
      </c>
      <c r="D10" s="5">
        <v>5</v>
      </c>
      <c r="E10" s="1"/>
      <c r="F10" s="7" t="s">
        <v>5</v>
      </c>
      <c r="G10" s="5">
        <v>6</v>
      </c>
      <c r="H10" s="5">
        <v>6</v>
      </c>
      <c r="I10" s="5">
        <v>6</v>
      </c>
      <c r="J10" s="14">
        <f t="shared" ref="J10:J15" si="0">SUM(G10:I10)</f>
        <v>18</v>
      </c>
      <c r="K10" s="8"/>
      <c r="M10" s="20" t="s">
        <v>12</v>
      </c>
      <c r="N10" s="21">
        <f>L2-1</f>
        <v>6</v>
      </c>
      <c r="O10" s="26">
        <f>SUMSQ(J9:J15)/L3-L4</f>
        <v>3.6190476190477057</v>
      </c>
      <c r="P10" s="27">
        <f>O10/N10</f>
        <v>0.60317460317461757</v>
      </c>
      <c r="Q10" s="28">
        <f>P10/P11</f>
        <v>1.6521739130435504</v>
      </c>
      <c r="R10" s="21" t="s">
        <v>34</v>
      </c>
      <c r="S10" s="32">
        <v>3</v>
      </c>
      <c r="T10" s="21">
        <v>4.82</v>
      </c>
    </row>
    <row r="11" spans="1:20" ht="15.75" x14ac:dyDescent="0.25">
      <c r="A11" s="5" t="s">
        <v>7</v>
      </c>
      <c r="B11" s="5">
        <v>6</v>
      </c>
      <c r="C11" s="5">
        <v>6</v>
      </c>
      <c r="D11" s="5">
        <v>5</v>
      </c>
      <c r="E11" s="1"/>
      <c r="F11" s="7" t="s">
        <v>6</v>
      </c>
      <c r="G11" s="5">
        <v>5</v>
      </c>
      <c r="H11" s="5">
        <v>6</v>
      </c>
      <c r="I11" s="5">
        <v>5</v>
      </c>
      <c r="J11" s="14">
        <f t="shared" si="0"/>
        <v>16</v>
      </c>
      <c r="K11" s="8"/>
      <c r="M11" s="22" t="s">
        <v>32</v>
      </c>
      <c r="N11" s="29">
        <f>N12-N9-N10</f>
        <v>12</v>
      </c>
      <c r="O11" s="30">
        <f>O12-O9-O10</f>
        <v>4.3809523809522943</v>
      </c>
      <c r="P11" s="31">
        <f>O11/N11</f>
        <v>0.36507936507935784</v>
      </c>
      <c r="Q11" s="29"/>
      <c r="R11" s="29"/>
      <c r="S11" s="29"/>
      <c r="T11" s="29"/>
    </row>
    <row r="12" spans="1:20" ht="15.75" x14ac:dyDescent="0.25">
      <c r="A12" s="5" t="s">
        <v>8</v>
      </c>
      <c r="B12" s="5">
        <v>5</v>
      </c>
      <c r="C12" s="5">
        <v>4</v>
      </c>
      <c r="D12" s="5">
        <v>6</v>
      </c>
      <c r="E12" s="1"/>
      <c r="F12" s="7" t="s">
        <v>7</v>
      </c>
      <c r="G12" s="5">
        <v>6</v>
      </c>
      <c r="H12" s="5">
        <v>6</v>
      </c>
      <c r="I12" s="5">
        <v>5</v>
      </c>
      <c r="J12" s="14">
        <f t="shared" si="0"/>
        <v>17</v>
      </c>
      <c r="K12" s="8"/>
      <c r="M12" s="19" t="s">
        <v>33</v>
      </c>
      <c r="N12" s="18">
        <f>L2*L3-1</f>
        <v>20</v>
      </c>
      <c r="O12" s="23">
        <f>SUMSQ(G9:I15)-L4</f>
        <v>8.2857142857143344</v>
      </c>
      <c r="P12" s="18"/>
      <c r="Q12" s="18"/>
      <c r="R12" s="18"/>
      <c r="S12" s="18"/>
      <c r="T12" s="18"/>
    </row>
    <row r="13" spans="1:20" ht="15.75" x14ac:dyDescent="0.25">
      <c r="A13" s="5" t="s">
        <v>9</v>
      </c>
      <c r="B13" s="5">
        <v>7</v>
      </c>
      <c r="C13" s="5">
        <v>6</v>
      </c>
      <c r="D13" s="5">
        <v>6</v>
      </c>
      <c r="E13" s="1"/>
      <c r="F13" s="7" t="s">
        <v>8</v>
      </c>
      <c r="G13" s="5">
        <v>5</v>
      </c>
      <c r="H13" s="5">
        <v>4</v>
      </c>
      <c r="I13" s="5">
        <v>6</v>
      </c>
      <c r="J13" s="14">
        <f t="shared" si="0"/>
        <v>15</v>
      </c>
      <c r="K13" s="8"/>
    </row>
    <row r="14" spans="1:20" ht="15.75" x14ac:dyDescent="0.25">
      <c r="A14" s="5" t="s">
        <v>10</v>
      </c>
      <c r="B14" s="5">
        <v>6</v>
      </c>
      <c r="C14" s="5">
        <v>6</v>
      </c>
      <c r="D14" s="5">
        <v>6</v>
      </c>
      <c r="E14" s="1"/>
      <c r="F14" s="7" t="s">
        <v>9</v>
      </c>
      <c r="G14" s="5">
        <v>7</v>
      </c>
      <c r="H14" s="5">
        <v>6</v>
      </c>
      <c r="I14" s="5">
        <v>6</v>
      </c>
      <c r="J14" s="14">
        <f t="shared" si="0"/>
        <v>19</v>
      </c>
      <c r="K14" s="8"/>
    </row>
    <row r="15" spans="1:20" ht="15.75" x14ac:dyDescent="0.25">
      <c r="F15" s="7" t="s">
        <v>10</v>
      </c>
      <c r="G15" s="5">
        <v>6</v>
      </c>
      <c r="H15" s="5">
        <v>6</v>
      </c>
      <c r="I15" s="5">
        <v>6</v>
      </c>
      <c r="J15" s="14">
        <f t="shared" si="0"/>
        <v>18</v>
      </c>
      <c r="K15" s="8"/>
    </row>
    <row r="16" spans="1:20" ht="15.75" x14ac:dyDescent="0.25">
      <c r="B16" s="4" t="s">
        <v>41</v>
      </c>
      <c r="C16" s="4" t="s">
        <v>48</v>
      </c>
      <c r="F16" s="7" t="s">
        <v>14</v>
      </c>
      <c r="G16" s="9">
        <f>SUM(G9:G15)</f>
        <v>41</v>
      </c>
      <c r="H16" s="9">
        <f t="shared" ref="H16:J16" si="1">SUM(H9:H15)</f>
        <v>40</v>
      </c>
      <c r="I16" s="9">
        <f t="shared" si="1"/>
        <v>39</v>
      </c>
      <c r="J16" s="9">
        <f t="shared" si="1"/>
        <v>120</v>
      </c>
      <c r="K16" s="10"/>
    </row>
    <row r="17" spans="2:15" ht="15.75" x14ac:dyDescent="0.25">
      <c r="B17" s="4" t="s">
        <v>42</v>
      </c>
      <c r="C17" s="4" t="s">
        <v>49</v>
      </c>
      <c r="F17" s="11" t="s">
        <v>36</v>
      </c>
      <c r="G17" s="1" t="s">
        <v>37</v>
      </c>
      <c r="H17" s="12"/>
      <c r="I17" s="12"/>
      <c r="J17" s="12"/>
      <c r="K17" s="13"/>
    </row>
    <row r="18" spans="2:15" x14ac:dyDescent="0.25">
      <c r="B18" s="4" t="s">
        <v>43</v>
      </c>
      <c r="C18" s="4" t="s">
        <v>50</v>
      </c>
      <c r="G18" s="50" t="s">
        <v>38</v>
      </c>
      <c r="H18" s="50"/>
      <c r="I18" s="50"/>
      <c r="J18" s="50"/>
      <c r="K18" s="50"/>
      <c r="L18" s="50"/>
      <c r="M18" s="2"/>
      <c r="N18" s="2"/>
      <c r="O18" s="2"/>
    </row>
    <row r="19" spans="2:15" x14ac:dyDescent="0.25">
      <c r="B19" s="4" t="s">
        <v>44</v>
      </c>
      <c r="C19" s="4" t="s">
        <v>51</v>
      </c>
      <c r="G19" s="50"/>
      <c r="H19" s="50"/>
      <c r="I19" s="50"/>
      <c r="J19" s="50"/>
      <c r="K19" s="50"/>
      <c r="L19" s="50"/>
      <c r="M19" s="2"/>
      <c r="N19" s="2"/>
      <c r="O19" s="2"/>
    </row>
    <row r="20" spans="2:15" x14ac:dyDescent="0.25">
      <c r="B20" s="4" t="s">
        <v>45</v>
      </c>
      <c r="C20" s="4" t="s">
        <v>52</v>
      </c>
      <c r="G20" s="50"/>
      <c r="H20" s="50"/>
      <c r="I20" s="50"/>
      <c r="J20" s="50"/>
      <c r="K20" s="50"/>
      <c r="L20" s="50"/>
      <c r="M20" s="2"/>
      <c r="N20" s="2"/>
      <c r="O20" s="2"/>
    </row>
    <row r="21" spans="2:15" x14ac:dyDescent="0.25">
      <c r="B21" s="4" t="s">
        <v>46</v>
      </c>
      <c r="C21" s="4" t="s">
        <v>53</v>
      </c>
      <c r="G21" s="50"/>
      <c r="H21" s="50"/>
      <c r="I21" s="50"/>
      <c r="J21" s="50"/>
      <c r="K21" s="50"/>
      <c r="L21" s="50"/>
      <c r="M21" s="2"/>
      <c r="N21" s="2"/>
      <c r="O21" s="2"/>
    </row>
    <row r="22" spans="2:15" x14ac:dyDescent="0.25">
      <c r="B22" s="4" t="s">
        <v>47</v>
      </c>
      <c r="C22" s="4" t="s">
        <v>54</v>
      </c>
      <c r="G22" s="50"/>
      <c r="H22" s="50"/>
      <c r="I22" s="50"/>
      <c r="J22" s="50"/>
      <c r="K22" s="50"/>
      <c r="L22" s="50"/>
    </row>
    <row r="23" spans="2:15" x14ac:dyDescent="0.25">
      <c r="G23" s="50"/>
      <c r="H23" s="50"/>
      <c r="I23" s="50"/>
      <c r="J23" s="50"/>
      <c r="K23" s="50"/>
      <c r="L23" s="50"/>
    </row>
  </sheetData>
  <mergeCells count="11">
    <mergeCell ref="K7:K8"/>
    <mergeCell ref="G18:L23"/>
    <mergeCell ref="B6:D6"/>
    <mergeCell ref="A6:A7"/>
    <mergeCell ref="A1:J1"/>
    <mergeCell ref="A2:J2"/>
    <mergeCell ref="A4:J4"/>
    <mergeCell ref="A3:J3"/>
    <mergeCell ref="F7:F8"/>
    <mergeCell ref="G7:I7"/>
    <mergeCell ref="J7:J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FA71-FAFB-4F2B-B649-01D73B1444C0}">
  <dimension ref="A1:T23"/>
  <sheetViews>
    <sheetView workbookViewId="0">
      <selection sqref="A1:T24"/>
    </sheetView>
  </sheetViews>
  <sheetFormatPr defaultRowHeight="15" x14ac:dyDescent="0.25"/>
  <sheetData>
    <row r="1" spans="1:20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0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0" x14ac:dyDescent="0.25">
      <c r="A3" s="53" t="s">
        <v>66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0" x14ac:dyDescent="0.25">
      <c r="A4" s="53" t="s">
        <v>65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16068.800476190476</v>
      </c>
    </row>
    <row r="5" spans="1:20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0" x14ac:dyDescent="0.25">
      <c r="A6" s="51" t="s">
        <v>2</v>
      </c>
      <c r="B6" s="51" t="s">
        <v>3</v>
      </c>
      <c r="C6" s="51"/>
      <c r="D6" s="51"/>
      <c r="E6" s="1"/>
      <c r="F6" s="6" t="s">
        <v>71</v>
      </c>
      <c r="G6" s="6"/>
      <c r="H6" s="6"/>
      <c r="I6" s="6"/>
      <c r="J6" s="6"/>
      <c r="K6" s="6" t="s">
        <v>19</v>
      </c>
    </row>
    <row r="7" spans="1:20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</row>
    <row r="8" spans="1:20" ht="15.75" x14ac:dyDescent="0.25">
      <c r="A8" s="5" t="s">
        <v>4</v>
      </c>
      <c r="B8" s="5">
        <v>31.2</v>
      </c>
      <c r="C8" s="5">
        <v>26.2</v>
      </c>
      <c r="D8" s="5">
        <v>28.3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</row>
    <row r="9" spans="1:20" ht="15.75" x14ac:dyDescent="0.25">
      <c r="A9" s="5" t="s">
        <v>5</v>
      </c>
      <c r="B9" s="5">
        <v>28.1</v>
      </c>
      <c r="C9" s="5">
        <v>23.1</v>
      </c>
      <c r="D9" s="5">
        <v>25.7</v>
      </c>
      <c r="E9" s="1"/>
      <c r="F9" s="7" t="s">
        <v>4</v>
      </c>
      <c r="G9" s="5">
        <v>31.2</v>
      </c>
      <c r="H9" s="5">
        <v>26.2</v>
      </c>
      <c r="I9" s="5">
        <v>28.3</v>
      </c>
      <c r="J9" s="14">
        <f>SUM(G9:I9)</f>
        <v>85.7</v>
      </c>
      <c r="K9" s="8"/>
      <c r="M9" s="19" t="s">
        <v>31</v>
      </c>
      <c r="N9" s="18">
        <f>L3-1</f>
        <v>2</v>
      </c>
      <c r="O9" s="23">
        <f>SUMSQ(G16:I16)/L2-L4</f>
        <v>24.460952380950403</v>
      </c>
      <c r="P9" s="24">
        <f>O9/N9</f>
        <v>12.230476190475201</v>
      </c>
      <c r="Q9" s="25">
        <f>P9/P11</f>
        <v>1.3605495029399082</v>
      </c>
      <c r="R9" s="18" t="s">
        <v>34</v>
      </c>
      <c r="S9" s="18">
        <v>3.89</v>
      </c>
      <c r="T9" s="18">
        <v>6.93</v>
      </c>
    </row>
    <row r="10" spans="1:20" ht="15.75" x14ac:dyDescent="0.25">
      <c r="A10" s="5" t="s">
        <v>6</v>
      </c>
      <c r="B10" s="5">
        <v>27.2</v>
      </c>
      <c r="C10" s="5">
        <v>30.6</v>
      </c>
      <c r="D10" s="5">
        <v>34.799999999999997</v>
      </c>
      <c r="E10" s="1"/>
      <c r="F10" s="7" t="s">
        <v>5</v>
      </c>
      <c r="G10" s="5">
        <v>28.1</v>
      </c>
      <c r="H10" s="5">
        <v>23.1</v>
      </c>
      <c r="I10" s="5">
        <v>25.7</v>
      </c>
      <c r="J10" s="14">
        <f t="shared" ref="J10:J15" si="0">SUM(G10:I10)</f>
        <v>76.900000000000006</v>
      </c>
      <c r="K10" s="8"/>
      <c r="M10" s="20" t="s">
        <v>12</v>
      </c>
      <c r="N10" s="21">
        <f>L2-1</f>
        <v>6</v>
      </c>
      <c r="O10" s="26">
        <f>SUMSQ(J9:J15)/L3-L4</f>
        <v>145.29619047619417</v>
      </c>
      <c r="P10" s="27">
        <f>O10/N10</f>
        <v>24.21603174603236</v>
      </c>
      <c r="Q10" s="28">
        <f>P10/P11</f>
        <v>2.6938534070243136</v>
      </c>
      <c r="R10" s="21" t="s">
        <v>34</v>
      </c>
      <c r="S10" s="32">
        <v>3</v>
      </c>
      <c r="T10" s="21">
        <v>4.82</v>
      </c>
    </row>
    <row r="11" spans="1:20" ht="15.75" x14ac:dyDescent="0.25">
      <c r="A11" s="5" t="s">
        <v>7</v>
      </c>
      <c r="B11" s="5">
        <v>27.3</v>
      </c>
      <c r="C11" s="5">
        <v>35.6</v>
      </c>
      <c r="D11" s="5">
        <v>32.5</v>
      </c>
      <c r="E11" s="1"/>
      <c r="F11" s="7" t="s">
        <v>6</v>
      </c>
      <c r="G11" s="5">
        <v>27.2</v>
      </c>
      <c r="H11" s="5">
        <v>30.6</v>
      </c>
      <c r="I11" s="5">
        <v>34.799999999999997</v>
      </c>
      <c r="J11" s="14">
        <f t="shared" si="0"/>
        <v>92.6</v>
      </c>
      <c r="K11" s="8"/>
      <c r="M11" s="22" t="s">
        <v>32</v>
      </c>
      <c r="N11" s="29">
        <f>N12-N9-N10</f>
        <v>12</v>
      </c>
      <c r="O11" s="30">
        <f>O12-O9-O10</f>
        <v>107.87238095237808</v>
      </c>
      <c r="P11" s="31">
        <f>O11/N11</f>
        <v>8.9893650793648394</v>
      </c>
      <c r="Q11" s="29"/>
      <c r="R11" s="22"/>
      <c r="S11" s="29"/>
      <c r="T11" s="29"/>
    </row>
    <row r="12" spans="1:20" ht="15.75" x14ac:dyDescent="0.25">
      <c r="A12" s="5" t="s">
        <v>8</v>
      </c>
      <c r="B12" s="5">
        <v>24</v>
      </c>
      <c r="C12" s="5">
        <v>21.4</v>
      </c>
      <c r="D12" s="5">
        <v>27.5</v>
      </c>
      <c r="E12" s="1"/>
      <c r="F12" s="7" t="s">
        <v>7</v>
      </c>
      <c r="G12" s="5">
        <v>27.3</v>
      </c>
      <c r="H12" s="5">
        <v>35.6</v>
      </c>
      <c r="I12" s="5">
        <v>32.5</v>
      </c>
      <c r="J12" s="14">
        <f t="shared" si="0"/>
        <v>95.4</v>
      </c>
      <c r="K12" s="8"/>
      <c r="M12" s="19" t="s">
        <v>33</v>
      </c>
      <c r="N12" s="18">
        <f>L2*L3-1</f>
        <v>20</v>
      </c>
      <c r="O12" s="23">
        <f>SUMSQ(G9:I15)-L4</f>
        <v>277.62952380952265</v>
      </c>
      <c r="P12" s="18"/>
      <c r="Q12" s="18"/>
      <c r="R12" s="19"/>
      <c r="S12" s="19"/>
      <c r="T12" s="19"/>
    </row>
    <row r="13" spans="1:20" ht="15.75" x14ac:dyDescent="0.25">
      <c r="A13" s="5" t="s">
        <v>9</v>
      </c>
      <c r="B13" s="5">
        <v>21.7</v>
      </c>
      <c r="C13" s="5">
        <v>27.7</v>
      </c>
      <c r="D13" s="5">
        <v>27.5</v>
      </c>
      <c r="E13" s="1"/>
      <c r="F13" s="7" t="s">
        <v>8</v>
      </c>
      <c r="G13" s="5">
        <v>24</v>
      </c>
      <c r="H13" s="5">
        <v>21.4</v>
      </c>
      <c r="I13" s="5">
        <v>27.5</v>
      </c>
      <c r="J13" s="14">
        <f t="shared" si="0"/>
        <v>72.900000000000006</v>
      </c>
      <c r="K13" s="8"/>
    </row>
    <row r="14" spans="1:20" ht="15.75" x14ac:dyDescent="0.25">
      <c r="A14" s="5" t="s">
        <v>10</v>
      </c>
      <c r="B14" s="5">
        <v>26</v>
      </c>
      <c r="C14" s="5">
        <v>27.1</v>
      </c>
      <c r="D14" s="5">
        <v>27.4</v>
      </c>
      <c r="E14" s="1"/>
      <c r="F14" s="7" t="s">
        <v>9</v>
      </c>
      <c r="G14" s="5">
        <v>21.7</v>
      </c>
      <c r="H14" s="5">
        <v>27.7</v>
      </c>
      <c r="I14" s="5">
        <v>27.5</v>
      </c>
      <c r="J14" s="14">
        <f t="shared" si="0"/>
        <v>76.900000000000006</v>
      </c>
      <c r="K14" s="8"/>
    </row>
    <row r="15" spans="1:20" ht="15.75" x14ac:dyDescent="0.25">
      <c r="A15" s="3"/>
      <c r="B15" s="3"/>
      <c r="C15" s="3"/>
      <c r="D15" s="3"/>
      <c r="F15" s="7" t="s">
        <v>10</v>
      </c>
      <c r="G15" s="5">
        <v>26</v>
      </c>
      <c r="H15" s="5">
        <v>27.1</v>
      </c>
      <c r="I15" s="5">
        <v>27.4</v>
      </c>
      <c r="J15" s="14">
        <f t="shared" si="0"/>
        <v>80.5</v>
      </c>
      <c r="K15" s="8"/>
    </row>
    <row r="16" spans="1:20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185.5</v>
      </c>
      <c r="H16" s="9">
        <f t="shared" ref="H16:J16" si="1">SUM(H9:H15)</f>
        <v>191.7</v>
      </c>
      <c r="I16" s="9">
        <f t="shared" si="1"/>
        <v>203.70000000000002</v>
      </c>
      <c r="J16" s="9">
        <f t="shared" si="1"/>
        <v>580.9</v>
      </c>
      <c r="K16" s="10"/>
    </row>
    <row r="17" spans="1:1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2"/>
      <c r="J17" s="12"/>
      <c r="K17" s="13"/>
    </row>
    <row r="18" spans="1:15" x14ac:dyDescent="0.25">
      <c r="A18" s="3"/>
      <c r="B18" s="4" t="s">
        <v>43</v>
      </c>
      <c r="C18" s="4" t="s">
        <v>50</v>
      </c>
      <c r="D18" s="3"/>
      <c r="G18" s="50" t="s">
        <v>67</v>
      </c>
      <c r="H18" s="50"/>
      <c r="I18" s="50"/>
      <c r="J18" s="50"/>
      <c r="K18" s="50"/>
      <c r="L18" s="50"/>
      <c r="M18" s="2"/>
      <c r="N18" s="2"/>
      <c r="O18" s="2"/>
    </row>
    <row r="19" spans="1:1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</row>
    <row r="20" spans="1:1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</row>
    <row r="21" spans="1:1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</row>
    <row r="22" spans="1:1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</row>
    <row r="23" spans="1:1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CB6AD-B9D3-42DD-A3AC-40DADA0288B4}">
  <dimension ref="A1:Y24"/>
  <sheetViews>
    <sheetView topLeftCell="I11" workbookViewId="0">
      <selection activeCell="AA27" sqref="AA27"/>
    </sheetView>
  </sheetViews>
  <sheetFormatPr defaultRowHeight="15" x14ac:dyDescent="0.25"/>
  <cols>
    <col min="15" max="15" width="10.42578125" customWidth="1"/>
    <col min="16" max="16" width="9.140625" customWidth="1"/>
    <col min="22" max="22" width="14.7109375" customWidth="1"/>
    <col min="23" max="23" width="13.28515625" customWidth="1"/>
  </cols>
  <sheetData>
    <row r="1" spans="1:2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5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5" x14ac:dyDescent="0.25">
      <c r="A3" s="53" t="s">
        <v>11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5" x14ac:dyDescent="0.25">
      <c r="A4" s="53" t="s">
        <v>68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6344.0476190476193</v>
      </c>
    </row>
    <row r="5" spans="1:25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5" x14ac:dyDescent="0.25">
      <c r="A6" s="51" t="s">
        <v>2</v>
      </c>
      <c r="B6" s="51" t="s">
        <v>3</v>
      </c>
      <c r="C6" s="51"/>
      <c r="D6" s="51"/>
      <c r="E6" s="1"/>
      <c r="F6" s="6" t="s">
        <v>69</v>
      </c>
      <c r="G6" s="6"/>
      <c r="H6" s="6"/>
      <c r="I6" s="6"/>
      <c r="J6" s="6"/>
      <c r="K6" s="6" t="s">
        <v>19</v>
      </c>
    </row>
    <row r="7" spans="1:25" ht="15.75" x14ac:dyDescent="0.25">
      <c r="A7" s="51"/>
      <c r="B7" s="5" t="s">
        <v>16</v>
      </c>
      <c r="C7" s="5" t="s">
        <v>17</v>
      </c>
      <c r="D7" s="5" t="s">
        <v>18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  <c r="V7" s="22" t="s">
        <v>91</v>
      </c>
      <c r="W7" s="37"/>
      <c r="X7" s="38" t="s">
        <v>90</v>
      </c>
      <c r="Y7" s="37">
        <f>4.95*(35.786/3)^0.5</f>
        <v>17.096261433424562</v>
      </c>
    </row>
    <row r="8" spans="1:25" ht="15.75" x14ac:dyDescent="0.25">
      <c r="A8" s="5" t="s">
        <v>4</v>
      </c>
      <c r="B8" s="5">
        <v>16</v>
      </c>
      <c r="C8" s="5">
        <v>14</v>
      </c>
      <c r="D8" s="5">
        <v>20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  <c r="V8" s="36" t="s">
        <v>92</v>
      </c>
      <c r="W8" s="36" t="s">
        <v>93</v>
      </c>
    </row>
    <row r="9" spans="1:25" ht="15.75" x14ac:dyDescent="0.25">
      <c r="A9" s="5" t="s">
        <v>5</v>
      </c>
      <c r="B9" s="5">
        <v>16</v>
      </c>
      <c r="C9" s="5">
        <v>8</v>
      </c>
      <c r="D9" s="5">
        <v>25</v>
      </c>
      <c r="E9" s="1"/>
      <c r="F9" s="7" t="s">
        <v>4</v>
      </c>
      <c r="G9" s="5">
        <v>16</v>
      </c>
      <c r="H9" s="5">
        <v>14</v>
      </c>
      <c r="I9" s="5">
        <v>20</v>
      </c>
      <c r="J9" s="14">
        <f>SUM(G9:I9)</f>
        <v>50</v>
      </c>
      <c r="K9" s="8">
        <f>AVERAGE(G9:I9)</f>
        <v>16.666666666666668</v>
      </c>
      <c r="M9" s="19" t="s">
        <v>31</v>
      </c>
      <c r="N9" s="18">
        <f>L3-1</f>
        <v>2</v>
      </c>
      <c r="O9" s="23">
        <f>SUMSQ(G16:I16)/L2-L4</f>
        <v>103.23809523809541</v>
      </c>
      <c r="P9" s="24">
        <f>O9/N9</f>
        <v>51.619047619047706</v>
      </c>
      <c r="Q9" s="25">
        <f>P9/P11</f>
        <v>1.4424484364604144</v>
      </c>
      <c r="R9" s="18" t="s">
        <v>34</v>
      </c>
      <c r="S9" s="18">
        <v>3.89</v>
      </c>
      <c r="T9" s="18">
        <v>6.93</v>
      </c>
      <c r="V9" s="7" t="s">
        <v>4</v>
      </c>
      <c r="W9" s="8">
        <v>16.666666666666668</v>
      </c>
    </row>
    <row r="10" spans="1:25" ht="15.75" x14ac:dyDescent="0.25">
      <c r="A10" s="5" t="s">
        <v>6</v>
      </c>
      <c r="B10" s="5">
        <v>22</v>
      </c>
      <c r="C10" s="5">
        <v>34</v>
      </c>
      <c r="D10" s="5">
        <v>30</v>
      </c>
      <c r="E10" s="1"/>
      <c r="F10" s="7" t="s">
        <v>5</v>
      </c>
      <c r="G10" s="5">
        <v>16</v>
      </c>
      <c r="H10" s="5">
        <v>8</v>
      </c>
      <c r="I10" s="5">
        <v>25</v>
      </c>
      <c r="J10" s="14">
        <f t="shared" ref="J10:J15" si="0">SUM(G10:I10)</f>
        <v>49</v>
      </c>
      <c r="K10" s="8">
        <f t="shared" ref="K10:K15" si="1">AVERAGE(G10:I10)</f>
        <v>16.333333333333332</v>
      </c>
      <c r="M10" s="20" t="s">
        <v>12</v>
      </c>
      <c r="N10" s="21">
        <f>L2-1</f>
        <v>6</v>
      </c>
      <c r="O10" s="26">
        <f>SUMSQ(J9:J15)/L3-L4</f>
        <v>712.28571428571377</v>
      </c>
      <c r="P10" s="27">
        <f>O10/N10</f>
        <v>118.71428571428562</v>
      </c>
      <c r="Q10" s="28">
        <f>P10/P11</f>
        <v>3.317365269461074</v>
      </c>
      <c r="R10" s="21" t="s">
        <v>72</v>
      </c>
      <c r="S10" s="32">
        <v>3</v>
      </c>
      <c r="T10" s="21">
        <v>4.82</v>
      </c>
      <c r="V10" s="7" t="s">
        <v>5</v>
      </c>
      <c r="W10" s="8">
        <v>16.333333333333332</v>
      </c>
    </row>
    <row r="11" spans="1:25" ht="15.75" x14ac:dyDescent="0.25">
      <c r="A11" s="5" t="s">
        <v>7</v>
      </c>
      <c r="B11" s="5">
        <v>10</v>
      </c>
      <c r="C11" s="5">
        <v>29</v>
      </c>
      <c r="D11" s="5">
        <v>29</v>
      </c>
      <c r="E11" s="1"/>
      <c r="F11" s="7" t="s">
        <v>6</v>
      </c>
      <c r="G11" s="5">
        <v>22</v>
      </c>
      <c r="H11" s="5">
        <v>34</v>
      </c>
      <c r="I11" s="5">
        <v>30</v>
      </c>
      <c r="J11" s="14">
        <f t="shared" si="0"/>
        <v>86</v>
      </c>
      <c r="K11" s="8">
        <f t="shared" si="1"/>
        <v>28.666666666666668</v>
      </c>
      <c r="M11" s="22" t="s">
        <v>32</v>
      </c>
      <c r="N11" s="29">
        <f>N12-N9-N10</f>
        <v>12</v>
      </c>
      <c r="O11" s="30">
        <f>O12-O9-O10</f>
        <v>429.42857142857156</v>
      </c>
      <c r="P11" s="31">
        <f>O11/N11</f>
        <v>35.785714285714299</v>
      </c>
      <c r="Q11" s="29"/>
      <c r="R11" s="22"/>
      <c r="S11" s="29"/>
      <c r="T11" s="29"/>
      <c r="V11" s="7" t="s">
        <v>6</v>
      </c>
      <c r="W11" s="8">
        <v>28.666666666666668</v>
      </c>
    </row>
    <row r="12" spans="1:25" ht="15.75" x14ac:dyDescent="0.25">
      <c r="A12" s="5" t="s">
        <v>8</v>
      </c>
      <c r="B12" s="5">
        <v>11</v>
      </c>
      <c r="C12" s="5">
        <v>8</v>
      </c>
      <c r="D12" s="5">
        <v>15</v>
      </c>
      <c r="E12" s="1"/>
      <c r="F12" s="7" t="s">
        <v>7</v>
      </c>
      <c r="G12" s="5">
        <v>10</v>
      </c>
      <c r="H12" s="5">
        <v>29</v>
      </c>
      <c r="I12" s="5">
        <v>29</v>
      </c>
      <c r="J12" s="14">
        <f t="shared" si="0"/>
        <v>68</v>
      </c>
      <c r="K12" s="8">
        <f t="shared" si="1"/>
        <v>22.666666666666668</v>
      </c>
      <c r="M12" s="19" t="s">
        <v>33</v>
      </c>
      <c r="N12" s="18">
        <f>L2*L3-1</f>
        <v>20</v>
      </c>
      <c r="O12" s="23">
        <f>SUMSQ(G9:I15)-L4</f>
        <v>1244.9523809523807</v>
      </c>
      <c r="P12" s="18"/>
      <c r="Q12" s="18"/>
      <c r="R12" s="19"/>
      <c r="S12" s="19"/>
      <c r="T12" s="19"/>
      <c r="V12" s="7" t="s">
        <v>7</v>
      </c>
      <c r="W12" s="8">
        <v>22.666666666666668</v>
      </c>
    </row>
    <row r="13" spans="1:25" ht="15.75" x14ac:dyDescent="0.25">
      <c r="A13" s="5" t="s">
        <v>9</v>
      </c>
      <c r="B13" s="5">
        <v>18</v>
      </c>
      <c r="C13" s="5">
        <v>14</v>
      </c>
      <c r="D13" s="5">
        <v>12</v>
      </c>
      <c r="E13" s="1"/>
      <c r="F13" s="7" t="s">
        <v>8</v>
      </c>
      <c r="G13" s="5">
        <v>11</v>
      </c>
      <c r="H13" s="5">
        <v>8</v>
      </c>
      <c r="I13" s="5">
        <v>15</v>
      </c>
      <c r="J13" s="14">
        <f t="shared" si="0"/>
        <v>34</v>
      </c>
      <c r="K13" s="8">
        <f t="shared" si="1"/>
        <v>11.333333333333334</v>
      </c>
      <c r="V13" s="7" t="s">
        <v>8</v>
      </c>
      <c r="W13" s="8">
        <v>11.333333333333334</v>
      </c>
    </row>
    <row r="14" spans="1:25" ht="15.75" x14ac:dyDescent="0.25">
      <c r="A14" s="5" t="s">
        <v>10</v>
      </c>
      <c r="B14" s="5">
        <v>10</v>
      </c>
      <c r="C14" s="5">
        <v>14</v>
      </c>
      <c r="D14" s="5">
        <v>10</v>
      </c>
      <c r="E14" s="1"/>
      <c r="F14" s="7" t="s">
        <v>9</v>
      </c>
      <c r="G14" s="5">
        <v>18</v>
      </c>
      <c r="H14" s="5">
        <v>14</v>
      </c>
      <c r="I14" s="5">
        <v>12</v>
      </c>
      <c r="J14" s="14">
        <f t="shared" si="0"/>
        <v>44</v>
      </c>
      <c r="K14" s="8">
        <f t="shared" si="1"/>
        <v>14.666666666666666</v>
      </c>
      <c r="M14" s="17"/>
      <c r="O14" s="34"/>
      <c r="V14" s="7" t="s">
        <v>9</v>
      </c>
      <c r="W14" s="8">
        <v>14.666666666666666</v>
      </c>
    </row>
    <row r="15" spans="1:25" ht="15.75" x14ac:dyDescent="0.25">
      <c r="A15" s="3"/>
      <c r="B15" s="3"/>
      <c r="C15" s="3"/>
      <c r="D15" s="3"/>
      <c r="F15" s="7" t="s">
        <v>10</v>
      </c>
      <c r="G15" s="5">
        <v>10</v>
      </c>
      <c r="H15" s="5">
        <v>14</v>
      </c>
      <c r="I15" s="5">
        <v>10</v>
      </c>
      <c r="J15" s="14">
        <f t="shared" si="0"/>
        <v>34</v>
      </c>
      <c r="K15" s="8">
        <f t="shared" si="1"/>
        <v>11.333333333333334</v>
      </c>
      <c r="M15" s="35"/>
      <c r="N15" s="35"/>
      <c r="V15" s="7" t="s">
        <v>10</v>
      </c>
      <c r="W15" s="8">
        <v>11.333333333333334</v>
      </c>
    </row>
    <row r="16" spans="1:25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103</v>
      </c>
      <c r="H16" s="9">
        <f t="shared" ref="H16:J16" si="2">SUM(H9:H15)</f>
        <v>121</v>
      </c>
      <c r="I16" s="9">
        <f t="shared" si="2"/>
        <v>141</v>
      </c>
      <c r="J16" s="9">
        <f t="shared" si="2"/>
        <v>365</v>
      </c>
      <c r="K16" s="10"/>
      <c r="M16" s="35"/>
      <c r="N16" s="35"/>
    </row>
    <row r="17" spans="1:25" ht="31.5" customHeight="1" x14ac:dyDescent="0.25">
      <c r="A17" s="3"/>
      <c r="B17" s="4" t="s">
        <v>42</v>
      </c>
      <c r="C17" s="4" t="s">
        <v>49</v>
      </c>
      <c r="D17" s="3"/>
      <c r="F17" s="11" t="s">
        <v>36</v>
      </c>
      <c r="G17" s="57" t="s">
        <v>37</v>
      </c>
      <c r="H17" s="57"/>
      <c r="I17" s="57"/>
      <c r="J17" s="57"/>
      <c r="K17" s="57"/>
      <c r="L17" s="57"/>
      <c r="M17" s="11"/>
      <c r="N17" s="13"/>
      <c r="V17" s="39" t="s">
        <v>94</v>
      </c>
      <c r="X17" s="17" t="s">
        <v>95</v>
      </c>
    </row>
    <row r="18" spans="1:25" ht="15.75" x14ac:dyDescent="0.25">
      <c r="A18" s="3"/>
      <c r="B18" s="4" t="s">
        <v>43</v>
      </c>
      <c r="C18" s="4" t="s">
        <v>50</v>
      </c>
      <c r="D18" s="3"/>
      <c r="G18" s="50" t="s">
        <v>73</v>
      </c>
      <c r="H18" s="50"/>
      <c r="I18" s="50"/>
      <c r="J18" s="50"/>
      <c r="K18" s="50"/>
      <c r="L18" s="50"/>
      <c r="M18" s="11"/>
      <c r="N18" s="13"/>
      <c r="O18" s="2"/>
      <c r="V18" s="7" t="s">
        <v>8</v>
      </c>
      <c r="W18" s="8">
        <v>11.333333333333334</v>
      </c>
      <c r="X18" t="s">
        <v>96</v>
      </c>
      <c r="Y18" s="40">
        <f>W18+Y7</f>
        <v>28.429594766757894</v>
      </c>
    </row>
    <row r="19" spans="1:25" ht="15.7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11"/>
      <c r="N19" s="13"/>
      <c r="O19" s="2"/>
      <c r="V19" s="7" t="s">
        <v>10</v>
      </c>
      <c r="W19" s="8">
        <v>11.333333333333334</v>
      </c>
      <c r="X19" t="s">
        <v>96</v>
      </c>
      <c r="Y19" s="40">
        <f>W19+Y7</f>
        <v>28.429594766757894</v>
      </c>
    </row>
    <row r="20" spans="1:25" ht="15.7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11"/>
      <c r="N20" s="13"/>
      <c r="O20" s="2"/>
      <c r="V20" s="7" t="s">
        <v>9</v>
      </c>
      <c r="W20" s="8">
        <v>14.666666666666666</v>
      </c>
      <c r="X20" t="s">
        <v>97</v>
      </c>
      <c r="Y20" s="40">
        <f>W20+Y7</f>
        <v>31.76292810009123</v>
      </c>
    </row>
    <row r="21" spans="1:25" ht="15.7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11"/>
      <c r="N21" s="13"/>
      <c r="O21" s="2"/>
      <c r="V21" s="7" t="s">
        <v>5</v>
      </c>
      <c r="W21" s="8">
        <v>16.333333333333332</v>
      </c>
      <c r="X21" t="s">
        <v>97</v>
      </c>
    </row>
    <row r="22" spans="1:25" ht="15.7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  <c r="M22" s="11"/>
      <c r="N22" s="13"/>
      <c r="V22" s="7" t="s">
        <v>4</v>
      </c>
      <c r="W22" s="8">
        <v>16.666666666666668</v>
      </c>
      <c r="X22" t="s">
        <v>97</v>
      </c>
    </row>
    <row r="23" spans="1:25" ht="15.7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  <c r="M23" s="11"/>
      <c r="N23" s="13"/>
      <c r="V23" s="7" t="s">
        <v>7</v>
      </c>
      <c r="W23" s="8">
        <v>22.666666666666668</v>
      </c>
      <c r="X23" t="s">
        <v>97</v>
      </c>
    </row>
    <row r="24" spans="1:25" ht="15.75" x14ac:dyDescent="0.25">
      <c r="V24" s="7" t="s">
        <v>6</v>
      </c>
      <c r="W24" s="8">
        <v>28.666666666666668</v>
      </c>
      <c r="X24" t="s">
        <v>98</v>
      </c>
    </row>
  </sheetData>
  <mergeCells count="12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  <mergeCell ref="G17:L17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1BC1D-3199-4674-8666-038AE45DFA00}">
  <dimension ref="A1:Y24"/>
  <sheetViews>
    <sheetView topLeftCell="G7" workbookViewId="0">
      <selection activeCell="Y7" sqref="Y7"/>
    </sheetView>
  </sheetViews>
  <sheetFormatPr defaultRowHeight="15" x14ac:dyDescent="0.25"/>
  <cols>
    <col min="22" max="22" width="13.5703125" customWidth="1"/>
    <col min="23" max="23" width="12.85546875" customWidth="1"/>
  </cols>
  <sheetData>
    <row r="1" spans="1:2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5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5" x14ac:dyDescent="0.25">
      <c r="A3" s="53" t="s">
        <v>66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5" x14ac:dyDescent="0.25">
      <c r="A4" s="53" t="s">
        <v>68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16949.121904761909</v>
      </c>
    </row>
    <row r="5" spans="1:25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5" x14ac:dyDescent="0.25">
      <c r="A6" s="51" t="s">
        <v>2</v>
      </c>
      <c r="B6" s="51" t="s">
        <v>3</v>
      </c>
      <c r="C6" s="51"/>
      <c r="D6" s="51"/>
      <c r="E6" s="1"/>
      <c r="F6" s="6" t="s">
        <v>74</v>
      </c>
      <c r="G6" s="6"/>
      <c r="H6" s="6"/>
      <c r="I6" s="6"/>
      <c r="J6" s="6"/>
      <c r="L6" s="6" t="s">
        <v>19</v>
      </c>
    </row>
    <row r="7" spans="1:25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  <c r="V7" s="22" t="s">
        <v>99</v>
      </c>
      <c r="W7" s="37"/>
      <c r="X7" s="38" t="s">
        <v>100</v>
      </c>
      <c r="Y7" s="46">
        <f>6.32*(13.909/3)^0.5</f>
        <v>13.608316594396728</v>
      </c>
    </row>
    <row r="8" spans="1:25" ht="15.75" x14ac:dyDescent="0.25">
      <c r="A8" s="5" t="s">
        <v>4</v>
      </c>
      <c r="B8" s="5">
        <v>34.1</v>
      </c>
      <c r="C8" s="5">
        <v>29.1</v>
      </c>
      <c r="D8" s="5">
        <v>28.8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  <c r="V8" s="36" t="s">
        <v>92</v>
      </c>
      <c r="W8" s="36" t="s">
        <v>93</v>
      </c>
    </row>
    <row r="9" spans="1:25" ht="15.75" x14ac:dyDescent="0.25">
      <c r="A9" s="5" t="s">
        <v>5</v>
      </c>
      <c r="B9" s="5">
        <v>28.3</v>
      </c>
      <c r="C9" s="5">
        <v>19.2</v>
      </c>
      <c r="D9" s="5">
        <v>28.4</v>
      </c>
      <c r="E9" s="1"/>
      <c r="F9" s="7" t="s">
        <v>4</v>
      </c>
      <c r="G9" s="5">
        <v>34.1</v>
      </c>
      <c r="H9" s="5">
        <v>29.1</v>
      </c>
      <c r="I9" s="5">
        <v>28.8</v>
      </c>
      <c r="J9" s="14">
        <f>SUM(G9:I9)</f>
        <v>92</v>
      </c>
      <c r="K9" s="8">
        <f>AVERAGE(G9:I9)</f>
        <v>30.666666666666668</v>
      </c>
      <c r="M9" s="19" t="s">
        <v>31</v>
      </c>
      <c r="N9" s="18">
        <f>L3-1</f>
        <v>2</v>
      </c>
      <c r="O9" s="23">
        <f>SUMSQ(G16:I16)/L2-L4</f>
        <v>5.7495238095252716</v>
      </c>
      <c r="P9" s="24">
        <f>O9/N9</f>
        <v>2.8747619047626358</v>
      </c>
      <c r="Q9" s="25">
        <f>P9/P11</f>
        <v>0.20668876855223059</v>
      </c>
      <c r="R9" s="18" t="s">
        <v>34</v>
      </c>
      <c r="S9" s="18">
        <v>3.89</v>
      </c>
      <c r="T9" s="18">
        <v>6.93</v>
      </c>
      <c r="V9" s="7" t="s">
        <v>4</v>
      </c>
      <c r="W9" s="47">
        <v>30.666666666666668</v>
      </c>
    </row>
    <row r="10" spans="1:25" ht="15.75" x14ac:dyDescent="0.25">
      <c r="A10" s="5" t="s">
        <v>6</v>
      </c>
      <c r="B10" s="5">
        <v>35.6</v>
      </c>
      <c r="C10" s="5">
        <v>32.200000000000003</v>
      </c>
      <c r="D10" s="5">
        <v>33.1</v>
      </c>
      <c r="E10" s="1"/>
      <c r="F10" s="7" t="s">
        <v>5</v>
      </c>
      <c r="G10" s="5">
        <v>28.3</v>
      </c>
      <c r="H10" s="5">
        <v>19.2</v>
      </c>
      <c r="I10" s="5">
        <v>28.4</v>
      </c>
      <c r="J10" s="14">
        <f t="shared" ref="J10:J15" si="0">SUM(G10:I10)</f>
        <v>75.900000000000006</v>
      </c>
      <c r="K10" s="8">
        <f t="shared" ref="K10:K15" si="1">AVERAGE(G10:I10)</f>
        <v>25.3</v>
      </c>
      <c r="M10" s="20" t="s">
        <v>12</v>
      </c>
      <c r="N10" s="21">
        <f>L2-1</f>
        <v>6</v>
      </c>
      <c r="O10" s="26">
        <f>SUMSQ(J9:J15)/L3-L4</f>
        <v>417.7447619047598</v>
      </c>
      <c r="P10" s="27">
        <f>O10/N10</f>
        <v>69.624126984126633</v>
      </c>
      <c r="Q10" s="28">
        <f>P10/P11</f>
        <v>5.0058145838207988</v>
      </c>
      <c r="R10" s="21" t="s">
        <v>75</v>
      </c>
      <c r="S10" s="32">
        <v>3</v>
      </c>
      <c r="T10" s="21">
        <v>4.82</v>
      </c>
      <c r="V10" s="7" t="s">
        <v>5</v>
      </c>
      <c r="W10" s="47">
        <v>25.3</v>
      </c>
    </row>
    <row r="11" spans="1:25" ht="15.75" x14ac:dyDescent="0.25">
      <c r="A11" s="5" t="s">
        <v>7</v>
      </c>
      <c r="B11" s="5">
        <v>34.299999999999997</v>
      </c>
      <c r="C11" s="5">
        <v>36.4</v>
      </c>
      <c r="D11" s="5">
        <v>34.9</v>
      </c>
      <c r="E11" s="1"/>
      <c r="F11" s="7" t="s">
        <v>6</v>
      </c>
      <c r="G11" s="5">
        <v>35.6</v>
      </c>
      <c r="H11" s="5">
        <v>32.200000000000003</v>
      </c>
      <c r="I11" s="5">
        <v>33.1</v>
      </c>
      <c r="J11" s="14">
        <f t="shared" si="0"/>
        <v>100.9</v>
      </c>
      <c r="K11" s="8">
        <f t="shared" si="1"/>
        <v>33.633333333333333</v>
      </c>
      <c r="M11" s="22" t="s">
        <v>32</v>
      </c>
      <c r="N11" s="29">
        <f>N12-N9-N10</f>
        <v>12</v>
      </c>
      <c r="O11" s="30">
        <f>O12-O9-O10</f>
        <v>166.90380952380656</v>
      </c>
      <c r="P11" s="31">
        <f>O11/N11</f>
        <v>13.908650793650546</v>
      </c>
      <c r="Q11" s="29"/>
      <c r="R11" s="22"/>
      <c r="S11" s="29"/>
      <c r="T11" s="29"/>
      <c r="V11" s="7" t="s">
        <v>6</v>
      </c>
      <c r="W11" s="47">
        <v>33.633333333333333</v>
      </c>
    </row>
    <row r="12" spans="1:25" ht="15.75" x14ac:dyDescent="0.25">
      <c r="A12" s="5" t="s">
        <v>8</v>
      </c>
      <c r="B12" s="5">
        <v>25</v>
      </c>
      <c r="C12" s="5">
        <v>21.4</v>
      </c>
      <c r="D12" s="5">
        <v>27.3</v>
      </c>
      <c r="E12" s="1"/>
      <c r="F12" s="7" t="s">
        <v>7</v>
      </c>
      <c r="G12" s="5">
        <v>34.299999999999997</v>
      </c>
      <c r="H12" s="5">
        <v>36.4</v>
      </c>
      <c r="I12" s="5">
        <v>34.9</v>
      </c>
      <c r="J12" s="14">
        <f t="shared" si="0"/>
        <v>105.6</v>
      </c>
      <c r="K12" s="8">
        <f t="shared" si="1"/>
        <v>35.199999999999996</v>
      </c>
      <c r="M12" s="19" t="s">
        <v>33</v>
      </c>
      <c r="N12" s="18">
        <f>L2*L3-1</f>
        <v>20</v>
      </c>
      <c r="O12" s="23">
        <f>SUMSQ(G9:I15)-L4</f>
        <v>590.39809523809163</v>
      </c>
      <c r="P12" s="18"/>
      <c r="Q12" s="18"/>
      <c r="R12" s="19"/>
      <c r="S12" s="19"/>
      <c r="T12" s="19"/>
      <c r="V12" s="7" t="s">
        <v>7</v>
      </c>
      <c r="W12" s="47">
        <v>35.199999999999996</v>
      </c>
    </row>
    <row r="13" spans="1:25" ht="15.75" x14ac:dyDescent="0.25">
      <c r="A13" s="5" t="s">
        <v>9</v>
      </c>
      <c r="B13" s="5">
        <v>28.4</v>
      </c>
      <c r="C13" s="5">
        <v>29.6</v>
      </c>
      <c r="D13" s="5">
        <v>22.8</v>
      </c>
      <c r="E13" s="1"/>
      <c r="F13" s="7" t="s">
        <v>8</v>
      </c>
      <c r="G13" s="5">
        <v>25</v>
      </c>
      <c r="H13" s="5">
        <v>21.4</v>
      </c>
      <c r="I13" s="5">
        <v>27.3</v>
      </c>
      <c r="J13" s="14">
        <f t="shared" si="0"/>
        <v>73.7</v>
      </c>
      <c r="K13" s="8">
        <f t="shared" si="1"/>
        <v>24.566666666666666</v>
      </c>
      <c r="V13" s="7" t="s">
        <v>8</v>
      </c>
      <c r="W13" s="47">
        <v>24.566666666666666</v>
      </c>
    </row>
    <row r="14" spans="1:25" ht="15.75" x14ac:dyDescent="0.25">
      <c r="A14" s="5" t="s">
        <v>10</v>
      </c>
      <c r="B14" s="5">
        <v>18.3</v>
      </c>
      <c r="C14" s="5">
        <v>27.8</v>
      </c>
      <c r="D14" s="5">
        <v>21.6</v>
      </c>
      <c r="E14" s="1"/>
      <c r="F14" s="7" t="s">
        <v>9</v>
      </c>
      <c r="G14" s="5">
        <v>28.4</v>
      </c>
      <c r="H14" s="5">
        <v>29.6</v>
      </c>
      <c r="I14" s="5">
        <v>22.8</v>
      </c>
      <c r="J14" s="14">
        <f t="shared" si="0"/>
        <v>80.8</v>
      </c>
      <c r="K14" s="8">
        <f t="shared" si="1"/>
        <v>26.933333333333334</v>
      </c>
      <c r="V14" s="7" t="s">
        <v>9</v>
      </c>
      <c r="W14" s="47">
        <v>26.933333333333334</v>
      </c>
    </row>
    <row r="15" spans="1:25" ht="15.75" x14ac:dyDescent="0.25">
      <c r="A15" s="3"/>
      <c r="B15" s="3"/>
      <c r="C15" s="3"/>
      <c r="D15" s="3"/>
      <c r="F15" s="7" t="s">
        <v>10</v>
      </c>
      <c r="G15" s="5">
        <v>18.3</v>
      </c>
      <c r="H15" s="5">
        <v>27.8</v>
      </c>
      <c r="I15" s="5">
        <v>21.6</v>
      </c>
      <c r="J15" s="14">
        <f t="shared" si="0"/>
        <v>67.7</v>
      </c>
      <c r="K15" s="8">
        <f t="shared" si="1"/>
        <v>22.566666666666666</v>
      </c>
      <c r="V15" s="7" t="s">
        <v>10</v>
      </c>
      <c r="W15" s="47">
        <v>22.566666666666666</v>
      </c>
    </row>
    <row r="16" spans="1:25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204.00000000000003</v>
      </c>
      <c r="H16" s="9">
        <f t="shared" ref="H16:J16" si="2">SUM(H9:H15)</f>
        <v>195.70000000000002</v>
      </c>
      <c r="I16" s="9">
        <f t="shared" si="2"/>
        <v>196.90000000000003</v>
      </c>
      <c r="J16" s="9">
        <f t="shared" si="2"/>
        <v>596.6</v>
      </c>
      <c r="K16" s="10"/>
    </row>
    <row r="17" spans="1:2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2"/>
      <c r="J17" s="12"/>
      <c r="K17" s="13"/>
      <c r="V17" s="11" t="s">
        <v>101</v>
      </c>
      <c r="X17" t="s">
        <v>95</v>
      </c>
    </row>
    <row r="18" spans="1:25" ht="15.75" x14ac:dyDescent="0.25">
      <c r="A18" s="3"/>
      <c r="B18" s="4" t="s">
        <v>43</v>
      </c>
      <c r="C18" s="4" t="s">
        <v>50</v>
      </c>
      <c r="D18" s="3"/>
      <c r="G18" s="50" t="s">
        <v>76</v>
      </c>
      <c r="H18" s="50"/>
      <c r="I18" s="50"/>
      <c r="J18" s="50"/>
      <c r="K18" s="50"/>
      <c r="L18" s="50"/>
      <c r="M18" s="2"/>
      <c r="N18" s="2"/>
      <c r="O18" s="2"/>
      <c r="V18" s="7" t="s">
        <v>10</v>
      </c>
      <c r="W18" s="47">
        <v>22.566666666666666</v>
      </c>
      <c r="X18" t="s">
        <v>96</v>
      </c>
      <c r="Y18" s="44">
        <f>W18+Y7</f>
        <v>36.174983261063396</v>
      </c>
    </row>
    <row r="19" spans="1:25" ht="15.7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  <c r="V19" s="7" t="s">
        <v>8</v>
      </c>
      <c r="W19" s="47">
        <v>24.566666666666666</v>
      </c>
      <c r="X19" t="s">
        <v>96</v>
      </c>
    </row>
    <row r="20" spans="1:25" ht="15.7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  <c r="V20" s="7" t="s">
        <v>5</v>
      </c>
      <c r="W20" s="47">
        <v>25.3</v>
      </c>
      <c r="X20" t="s">
        <v>96</v>
      </c>
    </row>
    <row r="21" spans="1:25" ht="15.7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  <c r="V21" s="7" t="s">
        <v>9</v>
      </c>
      <c r="W21" s="47">
        <v>26.933333333333334</v>
      </c>
      <c r="X21" t="s">
        <v>96</v>
      </c>
    </row>
    <row r="22" spans="1:25" ht="15.7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  <c r="V22" s="7" t="s">
        <v>4</v>
      </c>
      <c r="W22" s="47">
        <v>30.666666666666668</v>
      </c>
      <c r="X22" t="s">
        <v>96</v>
      </c>
    </row>
    <row r="23" spans="1:25" ht="15.7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  <c r="V23" s="7" t="s">
        <v>6</v>
      </c>
      <c r="W23" s="47">
        <v>33.633333333333333</v>
      </c>
      <c r="X23" t="s">
        <v>96</v>
      </c>
    </row>
    <row r="24" spans="1:25" ht="15.75" x14ac:dyDescent="0.25">
      <c r="V24" s="7" t="s">
        <v>7</v>
      </c>
      <c r="W24" s="47">
        <v>35.199999999999996</v>
      </c>
      <c r="X24" t="s">
        <v>96</v>
      </c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DB7FD-690D-4A59-AC97-DCBD65BF322F}">
  <dimension ref="A1:Y24"/>
  <sheetViews>
    <sheetView topLeftCell="G6" workbookViewId="0">
      <selection activeCell="B7" sqref="B7"/>
    </sheetView>
  </sheetViews>
  <sheetFormatPr defaultRowHeight="15" x14ac:dyDescent="0.25"/>
  <cols>
    <col min="15" max="15" width="10.140625" customWidth="1"/>
    <col min="22" max="23" width="14" customWidth="1"/>
  </cols>
  <sheetData>
    <row r="1" spans="1:2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5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5" x14ac:dyDescent="0.25">
      <c r="A3" s="53" t="s">
        <v>11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5" x14ac:dyDescent="0.25">
      <c r="A4" s="53" t="s">
        <v>77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8083.0476190476193</v>
      </c>
    </row>
    <row r="5" spans="1:25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5" x14ac:dyDescent="0.25">
      <c r="A6" s="51" t="s">
        <v>2</v>
      </c>
      <c r="B6" s="51" t="s">
        <v>3</v>
      </c>
      <c r="C6" s="51"/>
      <c r="D6" s="51"/>
      <c r="E6" s="1"/>
      <c r="F6" s="6" t="s">
        <v>78</v>
      </c>
      <c r="G6" s="6"/>
      <c r="H6" s="6"/>
      <c r="I6" s="6"/>
      <c r="J6" s="6"/>
      <c r="K6" s="6" t="s">
        <v>19</v>
      </c>
    </row>
    <row r="7" spans="1:25" ht="15.75" x14ac:dyDescent="0.25">
      <c r="A7" s="51"/>
      <c r="B7" s="5" t="s">
        <v>16</v>
      </c>
      <c r="C7" s="5" t="s">
        <v>17</v>
      </c>
      <c r="D7" s="5" t="s">
        <v>18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  <c r="V7" s="22" t="s">
        <v>91</v>
      </c>
      <c r="W7" s="37"/>
      <c r="X7" s="38" t="s">
        <v>90</v>
      </c>
      <c r="Y7" s="37">
        <f>4.95*(22.397/3)^0.5</f>
        <v>13.52506922348274</v>
      </c>
    </row>
    <row r="8" spans="1:25" ht="15.75" x14ac:dyDescent="0.25">
      <c r="A8" s="5" t="s">
        <v>4</v>
      </c>
      <c r="B8" s="5">
        <v>16</v>
      </c>
      <c r="C8" s="5">
        <v>17</v>
      </c>
      <c r="D8" s="5">
        <v>25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  <c r="V8" s="36" t="s">
        <v>92</v>
      </c>
      <c r="W8" s="36" t="s">
        <v>93</v>
      </c>
    </row>
    <row r="9" spans="1:25" ht="15.75" x14ac:dyDescent="0.25">
      <c r="A9" s="5" t="s">
        <v>5</v>
      </c>
      <c r="B9" s="5">
        <v>29</v>
      </c>
      <c r="C9" s="5">
        <v>25</v>
      </c>
      <c r="D9" s="5">
        <v>21</v>
      </c>
      <c r="E9" s="1"/>
      <c r="F9" s="7" t="s">
        <v>4</v>
      </c>
      <c r="G9" s="5">
        <v>16</v>
      </c>
      <c r="H9" s="5">
        <v>17</v>
      </c>
      <c r="I9" s="5">
        <v>25</v>
      </c>
      <c r="J9" s="14">
        <f>SUM(G9:I9)</f>
        <v>58</v>
      </c>
      <c r="K9" s="8">
        <f>AVERAGE(G9:I9)</f>
        <v>19.333333333333332</v>
      </c>
      <c r="M9" s="19" t="s">
        <v>31</v>
      </c>
      <c r="N9" s="18">
        <f>L3-1</f>
        <v>2</v>
      </c>
      <c r="O9" s="23">
        <f>SUMSQ(G16:I16)/L2-L4</f>
        <v>53.238095238095411</v>
      </c>
      <c r="P9" s="24">
        <f>O9/N9</f>
        <v>26.619047619047706</v>
      </c>
      <c r="Q9" s="25">
        <f>P9/P11</f>
        <v>1.1885187810063831</v>
      </c>
      <c r="R9" s="18" t="s">
        <v>34</v>
      </c>
      <c r="S9" s="18">
        <v>3.89</v>
      </c>
      <c r="T9" s="18">
        <v>6.93</v>
      </c>
      <c r="V9" s="7" t="s">
        <v>4</v>
      </c>
      <c r="W9" s="8">
        <v>19.333333333333332</v>
      </c>
    </row>
    <row r="10" spans="1:25" ht="15.75" x14ac:dyDescent="0.25">
      <c r="A10" s="5" t="s">
        <v>6</v>
      </c>
      <c r="B10" s="5">
        <v>25</v>
      </c>
      <c r="C10" s="5">
        <v>26</v>
      </c>
      <c r="D10" s="5">
        <v>22</v>
      </c>
      <c r="E10" s="1"/>
      <c r="F10" s="7" t="s">
        <v>5</v>
      </c>
      <c r="G10" s="5">
        <v>29</v>
      </c>
      <c r="H10" s="5">
        <v>25</v>
      </c>
      <c r="I10" s="5">
        <v>21</v>
      </c>
      <c r="J10" s="14">
        <f t="shared" ref="J10:J15" si="0">SUM(G10:I10)</f>
        <v>75</v>
      </c>
      <c r="K10" s="8">
        <f t="shared" ref="K10:K15" si="1">AVERAGE(G10:I10)</f>
        <v>25</v>
      </c>
      <c r="M10" s="20" t="s">
        <v>12</v>
      </c>
      <c r="N10" s="21">
        <f>L2-1</f>
        <v>6</v>
      </c>
      <c r="O10" s="26">
        <f>SUMSQ(J9:J15)/L3-L4</f>
        <v>468.95238095238074</v>
      </c>
      <c r="P10" s="27">
        <f>O10/N10</f>
        <v>78.158730158730123</v>
      </c>
      <c r="Q10" s="28">
        <f>P10/P11</f>
        <v>3.4897236002834875</v>
      </c>
      <c r="R10" s="21" t="s">
        <v>72</v>
      </c>
      <c r="S10" s="32">
        <v>3</v>
      </c>
      <c r="T10" s="21">
        <v>4.82</v>
      </c>
      <c r="V10" s="7" t="s">
        <v>5</v>
      </c>
      <c r="W10" s="8">
        <v>25</v>
      </c>
    </row>
    <row r="11" spans="1:25" ht="15.75" x14ac:dyDescent="0.25">
      <c r="A11" s="5" t="s">
        <v>7</v>
      </c>
      <c r="B11" s="5">
        <v>14</v>
      </c>
      <c r="C11" s="5">
        <v>31</v>
      </c>
      <c r="D11" s="5">
        <v>25</v>
      </c>
      <c r="E11" s="1"/>
      <c r="F11" s="7" t="s">
        <v>6</v>
      </c>
      <c r="G11" s="5">
        <v>25</v>
      </c>
      <c r="H11" s="5">
        <v>26</v>
      </c>
      <c r="I11" s="5">
        <v>22</v>
      </c>
      <c r="J11" s="14">
        <f t="shared" si="0"/>
        <v>73</v>
      </c>
      <c r="K11" s="8">
        <f t="shared" si="1"/>
        <v>24.333333333333332</v>
      </c>
      <c r="M11" s="22" t="s">
        <v>32</v>
      </c>
      <c r="N11" s="29">
        <f>N12-N9-N10</f>
        <v>12</v>
      </c>
      <c r="O11" s="30">
        <f>O12-O9-O10</f>
        <v>268.76190476190459</v>
      </c>
      <c r="P11" s="31">
        <f>O11/N11</f>
        <v>22.396825396825381</v>
      </c>
      <c r="Q11" s="29"/>
      <c r="R11" s="22"/>
      <c r="S11" s="29"/>
      <c r="T11" s="29"/>
      <c r="V11" s="7" t="s">
        <v>6</v>
      </c>
      <c r="W11" s="8">
        <v>24.333333333333332</v>
      </c>
    </row>
    <row r="12" spans="1:25" ht="15.75" x14ac:dyDescent="0.25">
      <c r="A12" s="5" t="s">
        <v>8</v>
      </c>
      <c r="B12" s="5">
        <v>13</v>
      </c>
      <c r="C12" s="5">
        <v>20</v>
      </c>
      <c r="D12" s="5">
        <v>10</v>
      </c>
      <c r="E12" s="1"/>
      <c r="F12" s="7" t="s">
        <v>7</v>
      </c>
      <c r="G12" s="5">
        <v>14</v>
      </c>
      <c r="H12" s="5">
        <v>31</v>
      </c>
      <c r="I12" s="5">
        <v>25</v>
      </c>
      <c r="J12" s="14">
        <f t="shared" si="0"/>
        <v>70</v>
      </c>
      <c r="K12" s="8">
        <f t="shared" si="1"/>
        <v>23.333333333333332</v>
      </c>
      <c r="M12" s="19" t="s">
        <v>33</v>
      </c>
      <c r="N12" s="18">
        <f>L2*L3-1</f>
        <v>20</v>
      </c>
      <c r="O12" s="23">
        <f>SUMSQ(G9:I15)-L4</f>
        <v>790.95238095238074</v>
      </c>
      <c r="P12" s="18"/>
      <c r="Q12" s="18"/>
      <c r="R12" s="19"/>
      <c r="S12" s="19"/>
      <c r="T12" s="19"/>
      <c r="V12" s="7" t="s">
        <v>7</v>
      </c>
      <c r="W12" s="8">
        <v>23.333333333333332</v>
      </c>
    </row>
    <row r="13" spans="1:25" ht="15.75" x14ac:dyDescent="0.25">
      <c r="A13" s="5" t="s">
        <v>9</v>
      </c>
      <c r="B13" s="5">
        <v>22</v>
      </c>
      <c r="C13" s="5">
        <v>20</v>
      </c>
      <c r="D13" s="5">
        <v>16</v>
      </c>
      <c r="E13" s="1"/>
      <c r="F13" s="7" t="s">
        <v>8</v>
      </c>
      <c r="G13" s="5">
        <v>13</v>
      </c>
      <c r="H13" s="5">
        <v>20</v>
      </c>
      <c r="I13" s="5">
        <v>10</v>
      </c>
      <c r="J13" s="14">
        <f t="shared" si="0"/>
        <v>43</v>
      </c>
      <c r="K13" s="8">
        <f t="shared" si="1"/>
        <v>14.333333333333334</v>
      </c>
      <c r="V13" s="7" t="s">
        <v>8</v>
      </c>
      <c r="W13" s="8">
        <v>14.333333333333334</v>
      </c>
    </row>
    <row r="14" spans="1:25" ht="15.75" x14ac:dyDescent="0.25">
      <c r="A14" s="5" t="s">
        <v>10</v>
      </c>
      <c r="B14" s="5">
        <v>12</v>
      </c>
      <c r="C14" s="5">
        <v>14</v>
      </c>
      <c r="D14" s="5">
        <v>9</v>
      </c>
      <c r="E14" s="1"/>
      <c r="F14" s="7" t="s">
        <v>9</v>
      </c>
      <c r="G14" s="5">
        <v>22</v>
      </c>
      <c r="H14" s="5">
        <v>20</v>
      </c>
      <c r="I14" s="5">
        <v>16</v>
      </c>
      <c r="J14" s="14">
        <f t="shared" si="0"/>
        <v>58</v>
      </c>
      <c r="K14" s="8">
        <f t="shared" si="1"/>
        <v>19.333333333333332</v>
      </c>
      <c r="V14" s="7" t="s">
        <v>9</v>
      </c>
      <c r="W14" s="8">
        <v>19.333333333333332</v>
      </c>
    </row>
    <row r="15" spans="1:25" ht="15.75" x14ac:dyDescent="0.25">
      <c r="A15" s="3"/>
      <c r="B15" s="3"/>
      <c r="C15" s="3"/>
      <c r="D15" s="3"/>
      <c r="F15" s="7" t="s">
        <v>10</v>
      </c>
      <c r="G15" s="5">
        <v>12</v>
      </c>
      <c r="H15" s="5">
        <v>14</v>
      </c>
      <c r="I15" s="5">
        <v>9</v>
      </c>
      <c r="J15" s="14">
        <f t="shared" si="0"/>
        <v>35</v>
      </c>
      <c r="K15" s="8">
        <f t="shared" si="1"/>
        <v>11.666666666666666</v>
      </c>
      <c r="V15" s="7" t="s">
        <v>10</v>
      </c>
      <c r="W15" s="8">
        <v>11.666666666666666</v>
      </c>
    </row>
    <row r="16" spans="1:25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131</v>
      </c>
      <c r="H16" s="9">
        <f t="shared" ref="H16:J16" si="2">SUM(H9:H15)</f>
        <v>153</v>
      </c>
      <c r="I16" s="9">
        <f t="shared" si="2"/>
        <v>128</v>
      </c>
      <c r="J16" s="9">
        <f t="shared" si="2"/>
        <v>412</v>
      </c>
      <c r="K16" s="10"/>
    </row>
    <row r="17" spans="1:2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2"/>
      <c r="J17" s="12"/>
      <c r="K17" s="13"/>
      <c r="V17" s="33" t="s">
        <v>101</v>
      </c>
      <c r="X17" t="s">
        <v>102</v>
      </c>
    </row>
    <row r="18" spans="1:25" ht="15.75" x14ac:dyDescent="0.25">
      <c r="A18" s="3"/>
      <c r="B18" s="4" t="s">
        <v>43</v>
      </c>
      <c r="C18" s="4" t="s">
        <v>50</v>
      </c>
      <c r="D18" s="3"/>
      <c r="G18" s="50" t="s">
        <v>73</v>
      </c>
      <c r="H18" s="50"/>
      <c r="I18" s="50"/>
      <c r="J18" s="50"/>
      <c r="K18" s="50"/>
      <c r="L18" s="50"/>
      <c r="M18" s="2"/>
      <c r="N18" s="2"/>
      <c r="O18" s="2"/>
      <c r="V18" s="7" t="s">
        <v>10</v>
      </c>
      <c r="W18" s="8">
        <v>11.666666666666666</v>
      </c>
      <c r="X18" t="s">
        <v>96</v>
      </c>
      <c r="Y18" s="40">
        <f>W18+Y7</f>
        <v>25.191735890149406</v>
      </c>
    </row>
    <row r="19" spans="1:25" ht="15.7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  <c r="V19" s="7" t="s">
        <v>8</v>
      </c>
      <c r="W19" s="8">
        <v>14.333333333333334</v>
      </c>
      <c r="X19" t="s">
        <v>96</v>
      </c>
    </row>
    <row r="20" spans="1:25" ht="15.7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  <c r="V20" s="7" t="s">
        <v>4</v>
      </c>
      <c r="W20" s="8">
        <v>19.333333333333332</v>
      </c>
      <c r="X20" t="s">
        <v>96</v>
      </c>
    </row>
    <row r="21" spans="1:25" ht="15.7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  <c r="V21" s="7" t="s">
        <v>9</v>
      </c>
      <c r="W21" s="8">
        <v>19.333333333333332</v>
      </c>
      <c r="X21" t="s">
        <v>96</v>
      </c>
    </row>
    <row r="22" spans="1:25" ht="15.7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  <c r="V22" s="7" t="s">
        <v>7</v>
      </c>
      <c r="W22" s="8">
        <v>23.333333333333332</v>
      </c>
      <c r="X22" t="s">
        <v>96</v>
      </c>
    </row>
    <row r="23" spans="1:25" ht="15.7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  <c r="V23" s="7" t="s">
        <v>6</v>
      </c>
      <c r="W23" s="8">
        <v>24.333333333333332</v>
      </c>
      <c r="X23" t="s">
        <v>96</v>
      </c>
    </row>
    <row r="24" spans="1:25" ht="15.75" x14ac:dyDescent="0.25">
      <c r="V24" s="7" t="s">
        <v>5</v>
      </c>
      <c r="W24" s="8">
        <v>25</v>
      </c>
      <c r="X24" t="s">
        <v>96</v>
      </c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DF653-1600-4751-AA22-8C3802D3E6AA}">
  <dimension ref="A1:Y24"/>
  <sheetViews>
    <sheetView topLeftCell="I7" workbookViewId="0">
      <selection activeCell="Y8" sqref="Y8"/>
    </sheetView>
  </sheetViews>
  <sheetFormatPr defaultRowHeight="15" x14ac:dyDescent="0.25"/>
  <cols>
    <col min="22" max="23" width="14.28515625" customWidth="1"/>
  </cols>
  <sheetData>
    <row r="1" spans="1:2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5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5" x14ac:dyDescent="0.25">
      <c r="A3" s="53" t="s">
        <v>66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5" x14ac:dyDescent="0.25">
      <c r="A4" s="53" t="s">
        <v>77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15881.25</v>
      </c>
    </row>
    <row r="5" spans="1:25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5" x14ac:dyDescent="0.25">
      <c r="A6" s="51" t="s">
        <v>2</v>
      </c>
      <c r="B6" s="51" t="s">
        <v>3</v>
      </c>
      <c r="C6" s="51"/>
      <c r="D6" s="51"/>
      <c r="E6" s="1"/>
      <c r="F6" s="6" t="s">
        <v>79</v>
      </c>
      <c r="G6" s="6"/>
      <c r="H6" s="6"/>
      <c r="I6" s="6"/>
      <c r="J6" s="6"/>
      <c r="L6" s="6" t="s">
        <v>19</v>
      </c>
    </row>
    <row r="7" spans="1:25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  <c r="V7" s="22" t="s">
        <v>99</v>
      </c>
      <c r="W7" s="37"/>
      <c r="X7" s="38" t="s">
        <v>100</v>
      </c>
      <c r="Y7" s="46">
        <f>6.32*(P11/3)^0.5</f>
        <v>14.011350851265201</v>
      </c>
    </row>
    <row r="8" spans="1:25" ht="15.75" x14ac:dyDescent="0.25">
      <c r="A8" s="5" t="s">
        <v>4</v>
      </c>
      <c r="B8" s="5">
        <v>36.5</v>
      </c>
      <c r="C8" s="5">
        <v>28.2</v>
      </c>
      <c r="D8" s="5">
        <v>24.6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  <c r="V8" s="36" t="s">
        <v>92</v>
      </c>
      <c r="W8" s="36" t="s">
        <v>93</v>
      </c>
    </row>
    <row r="9" spans="1:25" ht="15.75" x14ac:dyDescent="0.25">
      <c r="A9" s="5" t="s">
        <v>5</v>
      </c>
      <c r="B9" s="5">
        <v>29.7</v>
      </c>
      <c r="C9" s="5">
        <v>16</v>
      </c>
      <c r="D9" s="5">
        <v>28.5</v>
      </c>
      <c r="E9" s="1"/>
      <c r="F9" s="7" t="s">
        <v>4</v>
      </c>
      <c r="G9" s="5">
        <v>36.5</v>
      </c>
      <c r="H9" s="5">
        <v>28.2</v>
      </c>
      <c r="I9" s="5">
        <v>24.6</v>
      </c>
      <c r="J9" s="14">
        <f>SUM(G9:I9)</f>
        <v>89.300000000000011</v>
      </c>
      <c r="K9" s="8">
        <f>AVERAGE(G9:I9)</f>
        <v>29.766666666666669</v>
      </c>
      <c r="M9" s="19" t="s">
        <v>31</v>
      </c>
      <c r="N9" s="18">
        <f>L3-1</f>
        <v>2</v>
      </c>
      <c r="O9" s="23">
        <f>SUMSQ(G16:I16)/L2-L4</f>
        <v>57.865714285713693</v>
      </c>
      <c r="P9" s="24">
        <f>O9/N9</f>
        <v>28.932857142856847</v>
      </c>
      <c r="Q9" s="25">
        <f>P9/P11</f>
        <v>1.9622042327814162</v>
      </c>
      <c r="R9" s="18" t="s">
        <v>34</v>
      </c>
      <c r="S9" s="18">
        <v>3.89</v>
      </c>
      <c r="T9" s="18">
        <v>6.93</v>
      </c>
      <c r="V9" s="7" t="s">
        <v>4</v>
      </c>
      <c r="W9" s="8">
        <v>29.766666666666669</v>
      </c>
    </row>
    <row r="10" spans="1:25" ht="15.75" x14ac:dyDescent="0.25">
      <c r="A10" s="5" t="s">
        <v>6</v>
      </c>
      <c r="B10" s="5">
        <v>33.299999999999997</v>
      </c>
      <c r="C10" s="5">
        <v>32.9</v>
      </c>
      <c r="D10" s="5">
        <v>33</v>
      </c>
      <c r="E10" s="1"/>
      <c r="F10" s="7" t="s">
        <v>5</v>
      </c>
      <c r="G10" s="5">
        <v>29.7</v>
      </c>
      <c r="H10" s="5">
        <v>16</v>
      </c>
      <c r="I10" s="5">
        <v>28.5</v>
      </c>
      <c r="J10" s="14">
        <f t="shared" ref="J10:J15" si="0">SUM(G10:I10)</f>
        <v>74.2</v>
      </c>
      <c r="K10" s="8">
        <f t="shared" ref="K10:K15" si="1">AVERAGE(G10:I10)</f>
        <v>24.733333333333334</v>
      </c>
      <c r="M10" s="20" t="s">
        <v>12</v>
      </c>
      <c r="N10" s="21">
        <f>L2-1</f>
        <v>6</v>
      </c>
      <c r="O10" s="26">
        <f>SUMSQ(J9:J15)/L3-L4</f>
        <v>490.85333333333256</v>
      </c>
      <c r="P10" s="27">
        <f>O10/N10</f>
        <v>81.80888888888876</v>
      </c>
      <c r="Q10" s="28">
        <f>P10/P11</f>
        <v>5.5482162464744293</v>
      </c>
      <c r="R10" s="21" t="s">
        <v>75</v>
      </c>
      <c r="S10" s="32">
        <v>3</v>
      </c>
      <c r="T10" s="21">
        <v>4.82</v>
      </c>
      <c r="V10" s="7" t="s">
        <v>5</v>
      </c>
      <c r="W10" s="8">
        <v>24.733333333333334</v>
      </c>
    </row>
    <row r="11" spans="1:25" ht="15.75" x14ac:dyDescent="0.25">
      <c r="A11" s="5" t="s">
        <v>7</v>
      </c>
      <c r="B11" s="5">
        <v>35.200000000000003</v>
      </c>
      <c r="C11" s="5">
        <v>37</v>
      </c>
      <c r="D11" s="5">
        <v>30</v>
      </c>
      <c r="E11" s="1"/>
      <c r="F11" s="7" t="s">
        <v>6</v>
      </c>
      <c r="G11" s="5">
        <v>33.299999999999997</v>
      </c>
      <c r="H11" s="5">
        <v>32.9</v>
      </c>
      <c r="I11" s="5">
        <v>33</v>
      </c>
      <c r="J11" s="14">
        <f t="shared" si="0"/>
        <v>99.199999999999989</v>
      </c>
      <c r="K11" s="8">
        <f t="shared" si="1"/>
        <v>33.066666666666663</v>
      </c>
      <c r="M11" s="22" t="s">
        <v>32</v>
      </c>
      <c r="N11" s="29">
        <f>N12-N9-N10</f>
        <v>12</v>
      </c>
      <c r="O11" s="30">
        <f>O12-O9-O10</f>
        <v>176.9409523809536</v>
      </c>
      <c r="P11" s="31">
        <f>O11/N11</f>
        <v>14.745079365079468</v>
      </c>
      <c r="Q11" s="29"/>
      <c r="R11" s="22"/>
      <c r="S11" s="29"/>
      <c r="T11" s="29"/>
      <c r="V11" s="7" t="s">
        <v>6</v>
      </c>
      <c r="W11" s="8">
        <v>33.066666666666663</v>
      </c>
    </row>
    <row r="12" spans="1:25" ht="15.75" x14ac:dyDescent="0.25">
      <c r="A12" s="5" t="s">
        <v>8</v>
      </c>
      <c r="B12" s="5">
        <v>25.9</v>
      </c>
      <c r="C12" s="5">
        <v>22.1</v>
      </c>
      <c r="D12" s="5">
        <v>20.2</v>
      </c>
      <c r="E12" s="1"/>
      <c r="F12" s="7" t="s">
        <v>7</v>
      </c>
      <c r="G12" s="5">
        <v>35.200000000000003</v>
      </c>
      <c r="H12" s="5">
        <v>37</v>
      </c>
      <c r="I12" s="5">
        <v>30</v>
      </c>
      <c r="J12" s="14">
        <f t="shared" si="0"/>
        <v>102.2</v>
      </c>
      <c r="K12" s="8">
        <f t="shared" si="1"/>
        <v>34.06666666666667</v>
      </c>
      <c r="M12" s="19" t="s">
        <v>33</v>
      </c>
      <c r="N12" s="18">
        <f>L2*L3-1</f>
        <v>20</v>
      </c>
      <c r="O12" s="23">
        <f>SUMSQ(G9:I15)-L4</f>
        <v>725.65999999999985</v>
      </c>
      <c r="P12" s="18"/>
      <c r="Q12" s="18"/>
      <c r="R12" s="19"/>
      <c r="S12" s="19"/>
      <c r="T12" s="19"/>
      <c r="V12" s="7" t="s">
        <v>7</v>
      </c>
      <c r="W12" s="8">
        <v>34.06666666666667</v>
      </c>
    </row>
    <row r="13" spans="1:25" ht="15.75" x14ac:dyDescent="0.25">
      <c r="A13" s="5" t="s">
        <v>9</v>
      </c>
      <c r="B13" s="5">
        <v>28.3</v>
      </c>
      <c r="C13" s="5">
        <v>26.9</v>
      </c>
      <c r="D13" s="5">
        <v>28.7</v>
      </c>
      <c r="E13" s="1"/>
      <c r="F13" s="7" t="s">
        <v>8</v>
      </c>
      <c r="G13" s="5">
        <v>25.9</v>
      </c>
      <c r="H13" s="5">
        <v>22.1</v>
      </c>
      <c r="I13" s="5">
        <v>20.2</v>
      </c>
      <c r="J13" s="14">
        <f t="shared" si="0"/>
        <v>68.2</v>
      </c>
      <c r="K13" s="8">
        <f t="shared" si="1"/>
        <v>22.733333333333334</v>
      </c>
      <c r="V13" s="7" t="s">
        <v>8</v>
      </c>
      <c r="W13" s="8">
        <v>22.733333333333334</v>
      </c>
    </row>
    <row r="14" spans="1:25" ht="15.75" x14ac:dyDescent="0.25">
      <c r="A14" s="5" t="s">
        <v>10</v>
      </c>
      <c r="B14" s="5">
        <v>20</v>
      </c>
      <c r="C14" s="5">
        <v>20.3</v>
      </c>
      <c r="D14" s="5">
        <v>20.2</v>
      </c>
      <c r="E14" s="1"/>
      <c r="F14" s="7" t="s">
        <v>9</v>
      </c>
      <c r="G14" s="5">
        <v>28.3</v>
      </c>
      <c r="H14" s="5">
        <v>26.9</v>
      </c>
      <c r="I14" s="5">
        <v>28.7</v>
      </c>
      <c r="J14" s="14">
        <f t="shared" si="0"/>
        <v>83.9</v>
      </c>
      <c r="K14" s="8">
        <f t="shared" si="1"/>
        <v>27.966666666666669</v>
      </c>
      <c r="V14" s="7" t="s">
        <v>9</v>
      </c>
      <c r="W14" s="8">
        <v>27.966666666666669</v>
      </c>
    </row>
    <row r="15" spans="1:25" ht="15.75" x14ac:dyDescent="0.25">
      <c r="A15" s="3"/>
      <c r="B15" s="3"/>
      <c r="C15" s="3"/>
      <c r="D15" s="3"/>
      <c r="F15" s="7" t="s">
        <v>10</v>
      </c>
      <c r="G15" s="5">
        <v>20</v>
      </c>
      <c r="H15" s="5">
        <v>20.3</v>
      </c>
      <c r="I15" s="5">
        <v>20.2</v>
      </c>
      <c r="J15" s="14">
        <f t="shared" si="0"/>
        <v>60.5</v>
      </c>
      <c r="K15" s="8">
        <f t="shared" si="1"/>
        <v>20.166666666666668</v>
      </c>
      <c r="V15" s="7" t="s">
        <v>10</v>
      </c>
      <c r="W15" s="8">
        <v>20.166666666666668</v>
      </c>
    </row>
    <row r="16" spans="1:25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208.9</v>
      </c>
      <c r="H16" s="9">
        <f t="shared" ref="H16:J16" si="2">SUM(H9:H15)</f>
        <v>183.4</v>
      </c>
      <c r="I16" s="9">
        <f t="shared" si="2"/>
        <v>185.19999999999996</v>
      </c>
      <c r="J16" s="9">
        <f t="shared" si="2"/>
        <v>577.5</v>
      </c>
      <c r="K16" s="10"/>
    </row>
    <row r="17" spans="1:2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2"/>
      <c r="J17" s="12"/>
      <c r="K17" s="13"/>
      <c r="V17" s="11" t="s">
        <v>101</v>
      </c>
      <c r="X17" t="s">
        <v>102</v>
      </c>
    </row>
    <row r="18" spans="1:25" ht="15.75" x14ac:dyDescent="0.25">
      <c r="A18" s="3"/>
      <c r="B18" s="4" t="s">
        <v>43</v>
      </c>
      <c r="C18" s="4" t="s">
        <v>50</v>
      </c>
      <c r="D18" s="3"/>
      <c r="G18" s="50" t="s">
        <v>76</v>
      </c>
      <c r="H18" s="50"/>
      <c r="I18" s="50"/>
      <c r="J18" s="50"/>
      <c r="K18" s="50"/>
      <c r="L18" s="50"/>
      <c r="M18" s="2"/>
      <c r="N18" s="2"/>
      <c r="O18" s="2"/>
      <c r="V18" s="7" t="s">
        <v>10</v>
      </c>
      <c r="W18" s="8">
        <v>20.166666666666668</v>
      </c>
      <c r="X18" t="s">
        <v>96</v>
      </c>
      <c r="Y18" s="40">
        <f>W18+Y7</f>
        <v>34.17801751793187</v>
      </c>
    </row>
    <row r="19" spans="1:25" ht="15.7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  <c r="V19" s="7" t="s">
        <v>8</v>
      </c>
      <c r="W19" s="8">
        <v>22.733333333333334</v>
      </c>
      <c r="X19" t="s">
        <v>96</v>
      </c>
    </row>
    <row r="20" spans="1:25" ht="15.7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  <c r="V20" s="7" t="s">
        <v>5</v>
      </c>
      <c r="W20" s="8">
        <v>24.733333333333334</v>
      </c>
      <c r="X20" t="s">
        <v>96</v>
      </c>
    </row>
    <row r="21" spans="1:25" ht="15.7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  <c r="V21" s="7" t="s">
        <v>9</v>
      </c>
      <c r="W21" s="8">
        <v>27.966666666666669</v>
      </c>
      <c r="X21" t="s">
        <v>96</v>
      </c>
    </row>
    <row r="22" spans="1:25" ht="15.7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  <c r="V22" s="7" t="s">
        <v>4</v>
      </c>
      <c r="W22" s="8">
        <v>29.766666666666669</v>
      </c>
      <c r="X22" t="s">
        <v>96</v>
      </c>
    </row>
    <row r="23" spans="1:25" ht="15.7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  <c r="V23" s="7" t="s">
        <v>6</v>
      </c>
      <c r="W23" s="8">
        <v>33.066666666666663</v>
      </c>
      <c r="X23" t="s">
        <v>96</v>
      </c>
    </row>
    <row r="24" spans="1:25" ht="15.75" x14ac:dyDescent="0.25">
      <c r="V24" s="7" t="s">
        <v>7</v>
      </c>
      <c r="W24" s="8">
        <v>34.06666666666667</v>
      </c>
      <c r="X24" t="s">
        <v>96</v>
      </c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A253C-655D-4230-A749-0C01DB5BD153}">
  <dimension ref="A1:Y24"/>
  <sheetViews>
    <sheetView zoomScale="78" zoomScaleNormal="78" workbookViewId="0">
      <selection activeCell="Y7" sqref="Y7"/>
    </sheetView>
  </sheetViews>
  <sheetFormatPr defaultRowHeight="15" x14ac:dyDescent="0.25"/>
  <cols>
    <col min="1" max="1" width="14.5703125" customWidth="1"/>
    <col min="15" max="15" width="13.42578125" customWidth="1"/>
    <col min="16" max="16" width="11.140625" customWidth="1"/>
  </cols>
  <sheetData>
    <row r="1" spans="1:2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5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5" x14ac:dyDescent="0.25">
      <c r="A3" s="53" t="s">
        <v>11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5" x14ac:dyDescent="0.25">
      <c r="A4" s="53" t="s">
        <v>80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109440.76190476191</v>
      </c>
    </row>
    <row r="5" spans="1:25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5" x14ac:dyDescent="0.25">
      <c r="A6" s="51" t="s">
        <v>2</v>
      </c>
      <c r="B6" s="51" t="s">
        <v>3</v>
      </c>
      <c r="C6" s="51"/>
      <c r="D6" s="51"/>
      <c r="E6" s="1"/>
      <c r="F6" s="6" t="s">
        <v>81</v>
      </c>
      <c r="G6" s="6"/>
      <c r="H6" s="6"/>
      <c r="I6" s="6"/>
      <c r="J6" s="6"/>
      <c r="K6" s="6" t="s">
        <v>19</v>
      </c>
    </row>
    <row r="7" spans="1:25" ht="15.75" x14ac:dyDescent="0.25">
      <c r="A7" s="51"/>
      <c r="B7" s="5" t="s">
        <v>16</v>
      </c>
      <c r="C7" s="5" t="s">
        <v>17</v>
      </c>
      <c r="D7" s="5" t="s">
        <v>18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  <c r="V7" s="22" t="s">
        <v>91</v>
      </c>
      <c r="W7" s="37"/>
      <c r="X7" s="38" t="s">
        <v>90</v>
      </c>
      <c r="Y7" s="41">
        <f>4.95*(P11/3)^0.5</f>
        <v>53.122508344929848</v>
      </c>
    </row>
    <row r="8" spans="1:25" ht="15.75" x14ac:dyDescent="0.25">
      <c r="A8" s="5" t="s">
        <v>4</v>
      </c>
      <c r="B8" s="5">
        <v>99</v>
      </c>
      <c r="C8" s="5">
        <v>90</v>
      </c>
      <c r="D8" s="5">
        <v>83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  <c r="V8" s="36" t="s">
        <v>92</v>
      </c>
      <c r="W8" s="36" t="s">
        <v>93</v>
      </c>
    </row>
    <row r="9" spans="1:25" ht="15.75" x14ac:dyDescent="0.25">
      <c r="A9" s="5" t="s">
        <v>5</v>
      </c>
      <c r="B9" s="5">
        <v>82</v>
      </c>
      <c r="C9" s="5">
        <v>45</v>
      </c>
      <c r="D9" s="5">
        <v>35</v>
      </c>
      <c r="E9" s="1"/>
      <c r="F9" s="7" t="s">
        <v>4</v>
      </c>
      <c r="G9" s="5">
        <v>99</v>
      </c>
      <c r="H9" s="5">
        <v>90</v>
      </c>
      <c r="I9" s="5">
        <v>83</v>
      </c>
      <c r="J9" s="14">
        <f>SUM(G9:I9)</f>
        <v>272</v>
      </c>
      <c r="K9" s="8">
        <f>AVERAGE(G9:I9)</f>
        <v>90.666666666666671</v>
      </c>
      <c r="M9" s="19" t="s">
        <v>31</v>
      </c>
      <c r="N9" s="18">
        <f>L3-1</f>
        <v>2</v>
      </c>
      <c r="O9" s="23">
        <f>SUMSQ(G16:I16)/L2-L4</f>
        <v>1259.8095238095266</v>
      </c>
      <c r="P9" s="24">
        <f>O9/N9</f>
        <v>629.90476190476329</v>
      </c>
      <c r="Q9" s="25">
        <f>P9/P11</f>
        <v>1.8230848742391232</v>
      </c>
      <c r="R9" s="18" t="s">
        <v>34</v>
      </c>
      <c r="S9" s="18">
        <v>3.89</v>
      </c>
      <c r="T9" s="18">
        <v>6.93</v>
      </c>
      <c r="V9" s="7" t="s">
        <v>4</v>
      </c>
      <c r="W9" s="8">
        <v>90.666666666666671</v>
      </c>
    </row>
    <row r="10" spans="1:25" ht="15.75" x14ac:dyDescent="0.25">
      <c r="A10" s="5" t="s">
        <v>6</v>
      </c>
      <c r="B10" s="5">
        <v>115</v>
      </c>
      <c r="C10" s="5">
        <v>75</v>
      </c>
      <c r="D10" s="5">
        <v>57</v>
      </c>
      <c r="E10" s="1"/>
      <c r="F10" s="7" t="s">
        <v>5</v>
      </c>
      <c r="G10" s="5">
        <v>82</v>
      </c>
      <c r="H10" s="5">
        <v>45</v>
      </c>
      <c r="I10" s="5">
        <v>35</v>
      </c>
      <c r="J10" s="14">
        <f t="shared" ref="J10:J15" si="0">SUM(G10:I10)</f>
        <v>162</v>
      </c>
      <c r="K10" s="8">
        <f t="shared" ref="K10:K15" si="1">AVERAGE(G10:I10)</f>
        <v>54</v>
      </c>
      <c r="M10" s="20" t="s">
        <v>12</v>
      </c>
      <c r="N10" s="21">
        <f>L2-1</f>
        <v>6</v>
      </c>
      <c r="O10" s="26">
        <f>SUMSQ(J9:J15)/L3-L4</f>
        <v>6271.2380952380918</v>
      </c>
      <c r="P10" s="27">
        <f>O10/N10</f>
        <v>1045.2063492063487</v>
      </c>
      <c r="Q10" s="28">
        <f>P10/P11</f>
        <v>3.0250602963133115</v>
      </c>
      <c r="R10" s="21" t="s">
        <v>72</v>
      </c>
      <c r="S10" s="32">
        <v>3</v>
      </c>
      <c r="T10" s="21">
        <v>4.82</v>
      </c>
      <c r="V10" s="7" t="s">
        <v>5</v>
      </c>
      <c r="W10" s="8">
        <v>54</v>
      </c>
    </row>
    <row r="11" spans="1:25" ht="15.75" x14ac:dyDescent="0.25">
      <c r="A11" s="5" t="s">
        <v>7</v>
      </c>
      <c r="B11" s="5">
        <v>69</v>
      </c>
      <c r="C11" s="5">
        <v>42</v>
      </c>
      <c r="D11" s="5">
        <v>62</v>
      </c>
      <c r="E11" s="1"/>
      <c r="F11" s="7" t="s">
        <v>6</v>
      </c>
      <c r="G11" s="5">
        <v>115</v>
      </c>
      <c r="H11" s="5">
        <v>75</v>
      </c>
      <c r="I11" s="5">
        <v>57</v>
      </c>
      <c r="J11" s="14">
        <f t="shared" si="0"/>
        <v>247</v>
      </c>
      <c r="K11" s="8">
        <f t="shared" si="1"/>
        <v>82.333333333333329</v>
      </c>
      <c r="M11" s="22" t="s">
        <v>32</v>
      </c>
      <c r="N11" s="29">
        <f>N12-N9-N10</f>
        <v>12</v>
      </c>
      <c r="O11" s="30">
        <f>O12-O9-O10</f>
        <v>4146.1904761904734</v>
      </c>
      <c r="P11" s="31">
        <f>O11/N11</f>
        <v>345.51587301587278</v>
      </c>
      <c r="Q11" s="29"/>
      <c r="R11" s="22"/>
      <c r="S11" s="29"/>
      <c r="T11" s="29"/>
      <c r="V11" s="7" t="s">
        <v>6</v>
      </c>
      <c r="W11" s="8">
        <v>82.333333333333329</v>
      </c>
    </row>
    <row r="12" spans="1:25" ht="15.75" x14ac:dyDescent="0.25">
      <c r="A12" s="5" t="s">
        <v>8</v>
      </c>
      <c r="B12" s="5">
        <v>33</v>
      </c>
      <c r="C12" s="5">
        <v>38</v>
      </c>
      <c r="D12" s="5">
        <v>74</v>
      </c>
      <c r="E12" s="1"/>
      <c r="F12" s="7" t="s">
        <v>7</v>
      </c>
      <c r="G12" s="5">
        <v>69</v>
      </c>
      <c r="H12" s="5">
        <v>42</v>
      </c>
      <c r="I12" s="5">
        <v>62</v>
      </c>
      <c r="J12" s="14">
        <f t="shared" si="0"/>
        <v>173</v>
      </c>
      <c r="K12" s="8">
        <f t="shared" si="1"/>
        <v>57.666666666666664</v>
      </c>
      <c r="M12" s="19" t="s">
        <v>33</v>
      </c>
      <c r="N12" s="18">
        <f>L2*L3-1</f>
        <v>20</v>
      </c>
      <c r="O12" s="23">
        <f>SUMSQ(G9:I15)-L4</f>
        <v>11677.238095238092</v>
      </c>
      <c r="P12" s="18"/>
      <c r="Q12" s="18"/>
      <c r="R12" s="19"/>
      <c r="S12" s="19"/>
      <c r="T12" s="19"/>
      <c r="V12" s="7" t="s">
        <v>7</v>
      </c>
      <c r="W12" s="8">
        <v>57.666666666666664</v>
      </c>
    </row>
    <row r="13" spans="1:25" ht="15.75" x14ac:dyDescent="0.25">
      <c r="A13" s="5" t="s">
        <v>9</v>
      </c>
      <c r="B13" s="5">
        <v>89</v>
      </c>
      <c r="C13" s="5">
        <v>111</v>
      </c>
      <c r="D13" s="5">
        <v>84</v>
      </c>
      <c r="E13" s="1"/>
      <c r="F13" s="7" t="s">
        <v>8</v>
      </c>
      <c r="G13" s="5">
        <v>33</v>
      </c>
      <c r="H13" s="5">
        <v>38</v>
      </c>
      <c r="I13" s="5">
        <v>74</v>
      </c>
      <c r="J13" s="14">
        <f t="shared" si="0"/>
        <v>145</v>
      </c>
      <c r="K13" s="8">
        <f t="shared" si="1"/>
        <v>48.333333333333336</v>
      </c>
      <c r="V13" s="7" t="s">
        <v>8</v>
      </c>
      <c r="W13" s="8">
        <v>48.333333333333336</v>
      </c>
    </row>
    <row r="14" spans="1:25" ht="15.75" x14ac:dyDescent="0.25">
      <c r="A14" s="5" t="s">
        <v>10</v>
      </c>
      <c r="B14" s="5">
        <v>95</v>
      </c>
      <c r="C14" s="5">
        <v>65</v>
      </c>
      <c r="D14" s="5">
        <v>73</v>
      </c>
      <c r="E14" s="1"/>
      <c r="F14" s="7" t="s">
        <v>9</v>
      </c>
      <c r="G14" s="5">
        <v>89</v>
      </c>
      <c r="H14" s="5">
        <v>111</v>
      </c>
      <c r="I14" s="5">
        <v>84</v>
      </c>
      <c r="J14" s="14">
        <f t="shared" si="0"/>
        <v>284</v>
      </c>
      <c r="K14" s="8">
        <f t="shared" si="1"/>
        <v>94.666666666666671</v>
      </c>
      <c r="V14" s="7" t="s">
        <v>9</v>
      </c>
      <c r="W14" s="8">
        <v>94.666666666666671</v>
      </c>
    </row>
    <row r="15" spans="1:25" ht="15.75" x14ac:dyDescent="0.25">
      <c r="A15" s="3"/>
      <c r="B15" s="3"/>
      <c r="C15" s="3"/>
      <c r="D15" s="3"/>
      <c r="F15" s="7" t="s">
        <v>10</v>
      </c>
      <c r="G15" s="5">
        <v>95</v>
      </c>
      <c r="H15" s="5">
        <v>65</v>
      </c>
      <c r="I15" s="5">
        <v>73</v>
      </c>
      <c r="J15" s="14">
        <f t="shared" si="0"/>
        <v>233</v>
      </c>
      <c r="K15" s="8">
        <f t="shared" si="1"/>
        <v>77.666666666666671</v>
      </c>
      <c r="V15" s="7" t="s">
        <v>10</v>
      </c>
      <c r="W15" s="8">
        <v>77.666666666666671</v>
      </c>
    </row>
    <row r="16" spans="1:25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582</v>
      </c>
      <c r="H16" s="9">
        <f t="shared" ref="H16:J16" si="2">SUM(H9:H15)</f>
        <v>466</v>
      </c>
      <c r="I16" s="9">
        <f t="shared" si="2"/>
        <v>468</v>
      </c>
      <c r="J16" s="9">
        <f t="shared" si="2"/>
        <v>1516</v>
      </c>
      <c r="K16" s="10"/>
    </row>
    <row r="17" spans="1:2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2"/>
      <c r="J17" s="12"/>
      <c r="K17" s="13"/>
      <c r="V17" s="11" t="s">
        <v>101</v>
      </c>
      <c r="X17" t="s">
        <v>102</v>
      </c>
    </row>
    <row r="18" spans="1:25" ht="15.75" x14ac:dyDescent="0.25">
      <c r="A18" s="3"/>
      <c r="B18" s="4" t="s">
        <v>43</v>
      </c>
      <c r="C18" s="4" t="s">
        <v>50</v>
      </c>
      <c r="D18" s="3"/>
      <c r="G18" s="50" t="s">
        <v>73</v>
      </c>
      <c r="H18" s="50"/>
      <c r="I18" s="50"/>
      <c r="J18" s="50"/>
      <c r="K18" s="50"/>
      <c r="L18" s="50"/>
      <c r="M18" s="2"/>
      <c r="N18" s="2"/>
      <c r="O18" s="2"/>
      <c r="V18" s="7" t="s">
        <v>8</v>
      </c>
      <c r="W18" s="8">
        <v>48.333333333333336</v>
      </c>
      <c r="X18" t="s">
        <v>96</v>
      </c>
      <c r="Y18" s="40">
        <f>W18+Y7</f>
        <v>101.45584167826318</v>
      </c>
    </row>
    <row r="19" spans="1:25" ht="15.7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  <c r="V19" s="7" t="s">
        <v>5</v>
      </c>
      <c r="W19" s="8">
        <v>54</v>
      </c>
      <c r="X19" t="s">
        <v>96</v>
      </c>
    </row>
    <row r="20" spans="1:25" ht="15.7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  <c r="V20" s="7" t="s">
        <v>7</v>
      </c>
      <c r="W20" s="8">
        <v>57.666666666666664</v>
      </c>
      <c r="X20" t="s">
        <v>96</v>
      </c>
    </row>
    <row r="21" spans="1:25" ht="15.7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  <c r="V21" s="7" t="s">
        <v>10</v>
      </c>
      <c r="W21" s="8">
        <v>77.666666666666671</v>
      </c>
      <c r="X21" t="s">
        <v>96</v>
      </c>
    </row>
    <row r="22" spans="1:25" ht="15.7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  <c r="V22" s="7" t="s">
        <v>6</v>
      </c>
      <c r="W22" s="8">
        <v>82.333333333333329</v>
      </c>
      <c r="X22" t="s">
        <v>96</v>
      </c>
    </row>
    <row r="23" spans="1:25" ht="15.7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  <c r="V23" s="7" t="s">
        <v>4</v>
      </c>
      <c r="W23" s="8">
        <v>90.666666666666671</v>
      </c>
      <c r="X23" t="s">
        <v>96</v>
      </c>
    </row>
    <row r="24" spans="1:25" ht="15.75" x14ac:dyDescent="0.25">
      <c r="V24" s="7" t="s">
        <v>9</v>
      </c>
      <c r="W24" s="8">
        <v>94.666666666666671</v>
      </c>
      <c r="X24" t="s">
        <v>96</v>
      </c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C18D0-89DB-48CD-9E3E-38F51F454282}">
  <dimension ref="A1:Y24"/>
  <sheetViews>
    <sheetView topLeftCell="F7" workbookViewId="0">
      <selection activeCell="Y7" sqref="Y7"/>
    </sheetView>
  </sheetViews>
  <sheetFormatPr defaultRowHeight="15" x14ac:dyDescent="0.25"/>
  <cols>
    <col min="1" max="1" width="14.5703125" customWidth="1"/>
    <col min="15" max="15" width="10.28515625" customWidth="1"/>
  </cols>
  <sheetData>
    <row r="1" spans="1:2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5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5" x14ac:dyDescent="0.25">
      <c r="A3" s="53" t="s">
        <v>66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5" x14ac:dyDescent="0.25">
      <c r="A4" s="53" t="s">
        <v>80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43894.857619047616</v>
      </c>
    </row>
    <row r="5" spans="1:25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5" x14ac:dyDescent="0.25">
      <c r="A6" s="51" t="s">
        <v>2</v>
      </c>
      <c r="B6" s="51" t="s">
        <v>3</v>
      </c>
      <c r="C6" s="51"/>
      <c r="D6" s="51"/>
      <c r="E6" s="1"/>
      <c r="F6" s="6" t="s">
        <v>83</v>
      </c>
      <c r="G6" s="6"/>
      <c r="H6" s="6"/>
      <c r="I6" s="6"/>
      <c r="J6" s="6"/>
      <c r="L6" s="6" t="s">
        <v>19</v>
      </c>
    </row>
    <row r="7" spans="1:25" ht="15.75" x14ac:dyDescent="0.25">
      <c r="A7" s="51"/>
      <c r="B7" s="5" t="s">
        <v>16</v>
      </c>
      <c r="C7" s="5" t="s">
        <v>17</v>
      </c>
      <c r="D7" s="5" t="s">
        <v>18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  <c r="V7" s="22" t="s">
        <v>91</v>
      </c>
      <c r="W7" s="37"/>
      <c r="X7" s="38" t="s">
        <v>90</v>
      </c>
      <c r="Y7" s="41">
        <f>4.95*(P11/3)^0.5</f>
        <v>16.421201126244345</v>
      </c>
    </row>
    <row r="8" spans="1:25" ht="15.75" x14ac:dyDescent="0.25">
      <c r="A8" s="5" t="s">
        <v>4</v>
      </c>
      <c r="B8" s="5">
        <v>56.4</v>
      </c>
      <c r="C8" s="5">
        <v>54.3</v>
      </c>
      <c r="D8" s="5">
        <v>46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  <c r="V8" s="36" t="s">
        <v>92</v>
      </c>
      <c r="W8" s="36" t="s">
        <v>93</v>
      </c>
    </row>
    <row r="9" spans="1:25" ht="15.75" x14ac:dyDescent="0.25">
      <c r="A9" s="5" t="s">
        <v>5</v>
      </c>
      <c r="B9" s="5">
        <v>45.1</v>
      </c>
      <c r="C9" s="5">
        <v>35.200000000000003</v>
      </c>
      <c r="D9" s="5">
        <v>35.200000000000003</v>
      </c>
      <c r="E9" s="1"/>
      <c r="F9" s="7" t="s">
        <v>4</v>
      </c>
      <c r="G9" s="5">
        <v>56.4</v>
      </c>
      <c r="H9" s="5">
        <v>54.3</v>
      </c>
      <c r="I9" s="5">
        <v>52.4</v>
      </c>
      <c r="J9" s="14">
        <f>SUM(G9:I9)</f>
        <v>163.1</v>
      </c>
      <c r="K9" s="8">
        <f>AVERAGE(G9:I9)</f>
        <v>54.366666666666667</v>
      </c>
      <c r="M9" s="19" t="s">
        <v>31</v>
      </c>
      <c r="N9" s="18">
        <f>L3-1</f>
        <v>2</v>
      </c>
      <c r="O9" s="23">
        <f>SUMSQ(G16:I16)/L2-L4</f>
        <v>27.158095238097303</v>
      </c>
      <c r="P9" s="24">
        <f>O9/N9</f>
        <v>13.579047619048652</v>
      </c>
      <c r="Q9" s="25">
        <f>P9/P11</f>
        <v>0.41129043889637651</v>
      </c>
      <c r="R9" s="18" t="s">
        <v>34</v>
      </c>
      <c r="S9" s="18">
        <v>3.89</v>
      </c>
      <c r="T9" s="18">
        <v>6.93</v>
      </c>
      <c r="V9" s="7" t="s">
        <v>4</v>
      </c>
      <c r="W9" s="8">
        <v>54.366666666666667</v>
      </c>
    </row>
    <row r="10" spans="1:25" ht="15.75" x14ac:dyDescent="0.25">
      <c r="A10" s="5" t="s">
        <v>6</v>
      </c>
      <c r="B10" s="5">
        <v>45.3</v>
      </c>
      <c r="C10" s="5">
        <v>50</v>
      </c>
      <c r="D10" s="5">
        <v>49.2</v>
      </c>
      <c r="E10" s="1"/>
      <c r="F10" s="7" t="s">
        <v>5</v>
      </c>
      <c r="G10" s="5">
        <v>38.700000000000003</v>
      </c>
      <c r="H10" s="5">
        <v>35.200000000000003</v>
      </c>
      <c r="I10" s="5">
        <v>35.200000000000003</v>
      </c>
      <c r="J10" s="14">
        <f t="shared" ref="J10:J15" si="0">SUM(G10:I10)</f>
        <v>109.10000000000001</v>
      </c>
      <c r="K10" s="8">
        <f t="shared" ref="K10:K15" si="1">AVERAGE(G10:I10)</f>
        <v>36.366666666666667</v>
      </c>
      <c r="M10" s="20" t="s">
        <v>12</v>
      </c>
      <c r="N10" s="21">
        <f>L2-1</f>
        <v>6</v>
      </c>
      <c r="O10" s="26">
        <f>SUMSQ(J9:J15)/L3-L4</f>
        <v>693.64571428571799</v>
      </c>
      <c r="P10" s="27">
        <f>O10/N10</f>
        <v>115.60761904761966</v>
      </c>
      <c r="Q10" s="28">
        <f>P10/P11</f>
        <v>3.5015937576623526</v>
      </c>
      <c r="R10" s="21" t="s">
        <v>72</v>
      </c>
      <c r="S10" s="32">
        <v>3</v>
      </c>
      <c r="T10" s="21">
        <v>4.82</v>
      </c>
      <c r="V10" s="7" t="s">
        <v>5</v>
      </c>
      <c r="W10" s="8">
        <v>36.366666666666667</v>
      </c>
    </row>
    <row r="11" spans="1:25" ht="15.75" x14ac:dyDescent="0.25">
      <c r="A11" s="5" t="s">
        <v>7</v>
      </c>
      <c r="B11" s="5">
        <v>50.4</v>
      </c>
      <c r="C11" s="5">
        <v>39.700000000000003</v>
      </c>
      <c r="D11" s="5">
        <v>33.1</v>
      </c>
      <c r="E11" s="1"/>
      <c r="F11" s="7" t="s">
        <v>6</v>
      </c>
      <c r="G11" s="5">
        <v>47.3</v>
      </c>
      <c r="H11" s="5">
        <v>50</v>
      </c>
      <c r="I11" s="5">
        <v>49.2</v>
      </c>
      <c r="J11" s="14">
        <f t="shared" si="0"/>
        <v>146.5</v>
      </c>
      <c r="K11" s="8">
        <f t="shared" si="1"/>
        <v>48.833333333333336</v>
      </c>
      <c r="M11" s="22" t="s">
        <v>32</v>
      </c>
      <c r="N11" s="29">
        <f>N12-N9-N10</f>
        <v>12</v>
      </c>
      <c r="O11" s="30">
        <f>O12-O9-O10</f>
        <v>396.18857142856723</v>
      </c>
      <c r="P11" s="31">
        <f>O11/N11</f>
        <v>33.015714285713933</v>
      </c>
      <c r="Q11" s="29"/>
      <c r="R11" s="22"/>
      <c r="S11" s="29"/>
      <c r="T11" s="29"/>
      <c r="V11" s="7" t="s">
        <v>6</v>
      </c>
      <c r="W11" s="8">
        <v>48.833333333333336</v>
      </c>
    </row>
    <row r="12" spans="1:25" ht="15.75" x14ac:dyDescent="0.25">
      <c r="A12" s="5" t="s">
        <v>8</v>
      </c>
      <c r="B12" s="5">
        <v>40</v>
      </c>
      <c r="C12" s="5">
        <v>41.2</v>
      </c>
      <c r="D12" s="5">
        <v>46.6</v>
      </c>
      <c r="E12" s="1"/>
      <c r="F12" s="7" t="s">
        <v>7</v>
      </c>
      <c r="G12" s="5">
        <v>50.4</v>
      </c>
      <c r="H12" s="5">
        <v>39.700000000000003</v>
      </c>
      <c r="I12" s="5">
        <v>33.1</v>
      </c>
      <c r="J12" s="14">
        <f t="shared" si="0"/>
        <v>123.19999999999999</v>
      </c>
      <c r="K12" s="8">
        <f t="shared" si="1"/>
        <v>41.066666666666663</v>
      </c>
      <c r="M12" s="19" t="s">
        <v>33</v>
      </c>
      <c r="N12" s="18">
        <f>L2*L3-1</f>
        <v>20</v>
      </c>
      <c r="O12" s="23">
        <f>SUMSQ(G9:I15)-L4</f>
        <v>1116.9923809523825</v>
      </c>
      <c r="P12" s="18"/>
      <c r="Q12" s="18"/>
      <c r="R12" s="19"/>
      <c r="S12" s="19"/>
      <c r="T12" s="19"/>
      <c r="V12" s="7" t="s">
        <v>7</v>
      </c>
      <c r="W12" s="8">
        <v>41.066666666666663</v>
      </c>
    </row>
    <row r="13" spans="1:25" ht="15.75" x14ac:dyDescent="0.25">
      <c r="A13" s="5" t="s">
        <v>9</v>
      </c>
      <c r="B13" s="5">
        <v>48.2</v>
      </c>
      <c r="C13" s="5">
        <v>46.5</v>
      </c>
      <c r="D13" s="5">
        <v>58.3</v>
      </c>
      <c r="E13" s="1"/>
      <c r="F13" s="7" t="s">
        <v>8</v>
      </c>
      <c r="G13" s="5">
        <v>40</v>
      </c>
      <c r="H13" s="5">
        <v>41.2</v>
      </c>
      <c r="I13" s="5">
        <v>46.6</v>
      </c>
      <c r="J13" s="14">
        <f t="shared" si="0"/>
        <v>127.80000000000001</v>
      </c>
      <c r="K13" s="8">
        <f t="shared" si="1"/>
        <v>42.6</v>
      </c>
      <c r="V13" s="7" t="s">
        <v>8</v>
      </c>
      <c r="W13" s="8">
        <v>42.6</v>
      </c>
    </row>
    <row r="14" spans="1:25" ht="15.75" x14ac:dyDescent="0.25">
      <c r="A14" s="5" t="s">
        <v>10</v>
      </c>
      <c r="B14" s="5">
        <v>49.3</v>
      </c>
      <c r="C14" s="5">
        <v>52</v>
      </c>
      <c r="D14" s="5">
        <v>36.1</v>
      </c>
      <c r="E14" s="1"/>
      <c r="F14" s="7" t="s">
        <v>9</v>
      </c>
      <c r="G14" s="5">
        <v>48.2</v>
      </c>
      <c r="H14" s="5">
        <v>46.5</v>
      </c>
      <c r="I14" s="5">
        <v>58.3</v>
      </c>
      <c r="J14" s="14">
        <f t="shared" si="0"/>
        <v>153</v>
      </c>
      <c r="K14" s="8">
        <f t="shared" si="1"/>
        <v>51</v>
      </c>
      <c r="V14" s="7" t="s">
        <v>9</v>
      </c>
      <c r="W14" s="8">
        <v>51</v>
      </c>
    </row>
    <row r="15" spans="1:25" ht="15.75" x14ac:dyDescent="0.25">
      <c r="A15" s="3"/>
      <c r="B15" s="3"/>
      <c r="C15" s="3"/>
      <c r="D15" s="3"/>
      <c r="F15" s="7" t="s">
        <v>10</v>
      </c>
      <c r="G15" s="5">
        <v>49.3</v>
      </c>
      <c r="H15" s="5">
        <v>52</v>
      </c>
      <c r="I15" s="5">
        <v>36.1</v>
      </c>
      <c r="J15" s="14">
        <f t="shared" si="0"/>
        <v>137.4</v>
      </c>
      <c r="K15" s="8">
        <f t="shared" si="1"/>
        <v>45.800000000000004</v>
      </c>
      <c r="V15" s="7" t="s">
        <v>10</v>
      </c>
      <c r="W15" s="8">
        <v>45.800000000000004</v>
      </c>
    </row>
    <row r="16" spans="1:25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330.3</v>
      </c>
      <c r="H16" s="9">
        <f t="shared" ref="H16:J16" si="2">SUM(H9:H15)</f>
        <v>318.89999999999998</v>
      </c>
      <c r="I16" s="9">
        <f t="shared" si="2"/>
        <v>310.90000000000003</v>
      </c>
      <c r="J16" s="9">
        <f t="shared" si="2"/>
        <v>960.1</v>
      </c>
      <c r="K16" s="10"/>
    </row>
    <row r="17" spans="1:2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2"/>
      <c r="J17" s="12"/>
      <c r="K17" s="13"/>
      <c r="V17" s="33" t="s">
        <v>101</v>
      </c>
      <c r="X17" t="s">
        <v>102</v>
      </c>
    </row>
    <row r="18" spans="1:25" ht="15.75" x14ac:dyDescent="0.25">
      <c r="A18" s="3"/>
      <c r="B18" s="4" t="s">
        <v>43</v>
      </c>
      <c r="C18" s="4" t="s">
        <v>50</v>
      </c>
      <c r="D18" s="3"/>
      <c r="G18" s="50" t="s">
        <v>82</v>
      </c>
      <c r="H18" s="50"/>
      <c r="I18" s="50"/>
      <c r="J18" s="50"/>
      <c r="K18" s="50"/>
      <c r="L18" s="50"/>
      <c r="M18" s="2"/>
      <c r="N18" s="2"/>
      <c r="O18" s="2"/>
      <c r="V18" s="7" t="s">
        <v>5</v>
      </c>
      <c r="W18" s="8">
        <v>36.366666666666667</v>
      </c>
      <c r="X18" t="s">
        <v>96</v>
      </c>
      <c r="Y18" s="40">
        <f>W18+Y7</f>
        <v>52.787867792911015</v>
      </c>
    </row>
    <row r="19" spans="1:25" ht="15.7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  <c r="V19" s="7" t="s">
        <v>7</v>
      </c>
      <c r="W19" s="8">
        <v>41.066666666666663</v>
      </c>
      <c r="X19" t="s">
        <v>97</v>
      </c>
      <c r="Y19" s="42">
        <f>W19+Y7</f>
        <v>57.487867792911004</v>
      </c>
    </row>
    <row r="20" spans="1:25" ht="15.7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  <c r="V20" s="7" t="s">
        <v>8</v>
      </c>
      <c r="W20" s="8">
        <v>42.6</v>
      </c>
      <c r="X20" t="s">
        <v>97</v>
      </c>
    </row>
    <row r="21" spans="1:25" ht="15.7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  <c r="V21" s="7" t="s">
        <v>10</v>
      </c>
      <c r="W21" s="8">
        <v>45.800000000000004</v>
      </c>
      <c r="X21" t="s">
        <v>97</v>
      </c>
    </row>
    <row r="22" spans="1:25" ht="15.7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  <c r="V22" s="7" t="s">
        <v>6</v>
      </c>
      <c r="W22" s="8">
        <v>48.833333333333336</v>
      </c>
      <c r="X22" t="s">
        <v>97</v>
      </c>
    </row>
    <row r="23" spans="1:25" ht="15.7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  <c r="V23" s="7" t="s">
        <v>9</v>
      </c>
      <c r="W23" s="8">
        <v>51</v>
      </c>
      <c r="X23" t="s">
        <v>97</v>
      </c>
    </row>
    <row r="24" spans="1:25" ht="15.75" x14ac:dyDescent="0.25">
      <c r="V24" s="7" t="s">
        <v>4</v>
      </c>
      <c r="W24" s="8">
        <v>54.366666666666667</v>
      </c>
      <c r="X24" t="s">
        <v>98</v>
      </c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C1EA6-E4B1-4237-A0B9-24BA13638612}">
  <dimension ref="A1:AA25"/>
  <sheetViews>
    <sheetView topLeftCell="H1" workbookViewId="0">
      <selection activeCell="Y18" sqref="Y18:Y21"/>
    </sheetView>
  </sheetViews>
  <sheetFormatPr defaultRowHeight="15" x14ac:dyDescent="0.25"/>
  <cols>
    <col min="15" max="15" width="11.85546875" customWidth="1"/>
    <col min="23" max="23" width="9.140625" customWidth="1"/>
  </cols>
  <sheetData>
    <row r="1" spans="1:27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7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7" x14ac:dyDescent="0.25">
      <c r="A3" s="53" t="s">
        <v>84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7" x14ac:dyDescent="0.25">
      <c r="A4" s="53" t="s">
        <v>80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14662.571904761911</v>
      </c>
    </row>
    <row r="5" spans="1:27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7" x14ac:dyDescent="0.25">
      <c r="A6" s="51" t="s">
        <v>2</v>
      </c>
      <c r="B6" s="51" t="s">
        <v>3</v>
      </c>
      <c r="C6" s="51"/>
      <c r="D6" s="51"/>
      <c r="E6" s="1"/>
      <c r="F6" s="6" t="s">
        <v>85</v>
      </c>
      <c r="G6" s="6"/>
      <c r="H6" s="6"/>
      <c r="I6" s="6"/>
      <c r="J6" s="6"/>
      <c r="L6" s="6" t="s">
        <v>19</v>
      </c>
    </row>
    <row r="7" spans="1:27" ht="15.75" x14ac:dyDescent="0.25">
      <c r="A7" s="51"/>
      <c r="B7" s="5" t="s">
        <v>16</v>
      </c>
      <c r="C7" s="5" t="s">
        <v>17</v>
      </c>
      <c r="D7" s="5" t="s">
        <v>18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  <c r="V7" s="22" t="s">
        <v>91</v>
      </c>
      <c r="W7" s="37"/>
      <c r="X7" s="38" t="s">
        <v>100</v>
      </c>
      <c r="Y7" s="41"/>
      <c r="Z7" s="41">
        <f>6.32*(P11/3)^0.5</f>
        <v>17.988885753894447</v>
      </c>
      <c r="AA7" s="42"/>
    </row>
    <row r="8" spans="1:27" ht="15.75" x14ac:dyDescent="0.25">
      <c r="A8" s="5" t="s">
        <v>4</v>
      </c>
      <c r="B8" s="5">
        <v>30.9</v>
      </c>
      <c r="C8" s="5">
        <v>26</v>
      </c>
      <c r="D8" s="5">
        <v>33.9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  <c r="V8" s="36" t="s">
        <v>92</v>
      </c>
      <c r="W8" s="36" t="s">
        <v>93</v>
      </c>
    </row>
    <row r="9" spans="1:27" ht="15.75" x14ac:dyDescent="0.25">
      <c r="A9" s="5" t="s">
        <v>5</v>
      </c>
      <c r="B9" s="5">
        <v>58.7</v>
      </c>
      <c r="C9" s="5">
        <v>29.5</v>
      </c>
      <c r="D9" s="5">
        <v>16.8</v>
      </c>
      <c r="E9" s="1"/>
      <c r="F9" s="7" t="s">
        <v>4</v>
      </c>
      <c r="G9" s="5">
        <v>36.700000000000003</v>
      </c>
      <c r="H9" s="5">
        <v>37.1</v>
      </c>
      <c r="I9" s="5">
        <v>35.6</v>
      </c>
      <c r="J9" s="14">
        <f>SUM(G9:I9)</f>
        <v>109.4</v>
      </c>
      <c r="K9" s="8">
        <f>AVERAGE(G9:I9)</f>
        <v>36.466666666666669</v>
      </c>
      <c r="M9" s="19" t="s">
        <v>31</v>
      </c>
      <c r="N9" s="18">
        <f>L3-1</f>
        <v>2</v>
      </c>
      <c r="O9" s="23">
        <f>SUMSQ(G16:I16)/L2-L4</f>
        <v>46.48666666666395</v>
      </c>
      <c r="P9" s="24">
        <f>O9/N9</f>
        <v>23.243333333331975</v>
      </c>
      <c r="Q9" s="25">
        <f>P9/P11</f>
        <v>0.95631900157712346</v>
      </c>
      <c r="R9" s="18" t="s">
        <v>34</v>
      </c>
      <c r="S9" s="18">
        <v>3.89</v>
      </c>
      <c r="T9" s="18">
        <v>6.93</v>
      </c>
      <c r="V9" s="7" t="s">
        <v>4</v>
      </c>
      <c r="W9" s="8">
        <v>36.466666666666669</v>
      </c>
    </row>
    <row r="10" spans="1:27" ht="15.75" x14ac:dyDescent="0.25">
      <c r="A10" s="5" t="s">
        <v>6</v>
      </c>
      <c r="B10" s="5">
        <v>30</v>
      </c>
      <c r="C10" s="5">
        <v>34.1</v>
      </c>
      <c r="D10" s="5">
        <v>27</v>
      </c>
      <c r="E10" s="1"/>
      <c r="F10" s="7" t="s">
        <v>5</v>
      </c>
      <c r="G10" s="5">
        <v>35.700000000000003</v>
      </c>
      <c r="H10" s="5">
        <v>29.5</v>
      </c>
      <c r="I10" s="5">
        <v>16.8</v>
      </c>
      <c r="J10" s="14">
        <f t="shared" ref="J10:J15" si="0">SUM(G10:I10)</f>
        <v>82</v>
      </c>
      <c r="K10" s="8">
        <f t="shared" ref="K10:K15" si="1">AVERAGE(G10:I10)</f>
        <v>27.333333333333332</v>
      </c>
      <c r="M10" s="20" t="s">
        <v>12</v>
      </c>
      <c r="N10" s="21">
        <f>L2-1</f>
        <v>6</v>
      </c>
      <c r="O10" s="26">
        <f>SUMSQ(J9:J15)/L3-L4</f>
        <v>1108.4314285714227</v>
      </c>
      <c r="P10" s="27">
        <f>O10/N10</f>
        <v>184.73857142857045</v>
      </c>
      <c r="Q10" s="28">
        <f>P10/P11</f>
        <v>7.6008463866928837</v>
      </c>
      <c r="R10" s="21" t="s">
        <v>75</v>
      </c>
      <c r="S10" s="32">
        <v>3</v>
      </c>
      <c r="T10" s="21">
        <v>4.82</v>
      </c>
      <c r="V10" s="7" t="s">
        <v>5</v>
      </c>
      <c r="W10" s="8">
        <v>27.333333333333332</v>
      </c>
    </row>
    <row r="11" spans="1:27" ht="15.75" x14ac:dyDescent="0.25">
      <c r="A11" s="5" t="s">
        <v>7</v>
      </c>
      <c r="B11" s="5">
        <v>31</v>
      </c>
      <c r="C11" s="5">
        <v>23.4</v>
      </c>
      <c r="D11" s="5">
        <v>19.399999999999999</v>
      </c>
      <c r="E11" s="1"/>
      <c r="F11" s="7" t="s">
        <v>6</v>
      </c>
      <c r="G11" s="5">
        <v>35.9</v>
      </c>
      <c r="H11" s="5">
        <v>38.4</v>
      </c>
      <c r="I11" s="5">
        <v>37.9</v>
      </c>
      <c r="J11" s="14">
        <f t="shared" si="0"/>
        <v>112.19999999999999</v>
      </c>
      <c r="K11" s="8">
        <f t="shared" si="1"/>
        <v>37.4</v>
      </c>
      <c r="M11" s="22" t="s">
        <v>32</v>
      </c>
      <c r="N11" s="29">
        <f>N12-N9-N10</f>
        <v>12</v>
      </c>
      <c r="O11" s="30">
        <f>O12-O9-O10</f>
        <v>291.65999999999985</v>
      </c>
      <c r="P11" s="31">
        <f>O11/N11</f>
        <v>24.304999999999989</v>
      </c>
      <c r="Q11" s="29"/>
      <c r="R11" s="22"/>
      <c r="S11" s="29"/>
      <c r="T11" s="29"/>
      <c r="V11" s="7" t="s">
        <v>6</v>
      </c>
      <c r="W11" s="8">
        <v>37.4</v>
      </c>
    </row>
    <row r="12" spans="1:27" ht="15.75" x14ac:dyDescent="0.25">
      <c r="A12" s="5" t="s">
        <v>8</v>
      </c>
      <c r="B12" s="5">
        <v>35.4</v>
      </c>
      <c r="C12" s="5">
        <v>11.2</v>
      </c>
      <c r="D12" s="5">
        <v>23.2</v>
      </c>
      <c r="E12" s="1"/>
      <c r="F12" s="7" t="s">
        <v>7</v>
      </c>
      <c r="G12" s="5">
        <v>24.3</v>
      </c>
      <c r="H12" s="5">
        <v>23.4</v>
      </c>
      <c r="I12" s="5">
        <v>22.9</v>
      </c>
      <c r="J12" s="14">
        <f t="shared" si="0"/>
        <v>70.599999999999994</v>
      </c>
      <c r="K12" s="8">
        <f t="shared" si="1"/>
        <v>23.533333333333331</v>
      </c>
      <c r="M12" s="19" t="s">
        <v>33</v>
      </c>
      <c r="N12" s="18">
        <f>L2*L3-1</f>
        <v>20</v>
      </c>
      <c r="O12" s="23">
        <f>SUMSQ(G9:I15)-L4</f>
        <v>1446.5780952380865</v>
      </c>
      <c r="P12" s="18"/>
      <c r="Q12" s="18"/>
      <c r="R12" s="19"/>
      <c r="S12" s="19"/>
      <c r="T12" s="19"/>
      <c r="V12" s="7" t="s">
        <v>7</v>
      </c>
      <c r="W12" s="8">
        <v>23.533333333333331</v>
      </c>
    </row>
    <row r="13" spans="1:27" ht="15.75" x14ac:dyDescent="0.25">
      <c r="A13" s="5" t="s">
        <v>9</v>
      </c>
      <c r="B13" s="5">
        <v>21</v>
      </c>
      <c r="C13" s="5">
        <v>34.9</v>
      </c>
      <c r="D13" s="5">
        <v>16.3</v>
      </c>
      <c r="E13" s="1"/>
      <c r="F13" s="7" t="s">
        <v>8</v>
      </c>
      <c r="G13" s="5">
        <v>24.4</v>
      </c>
      <c r="H13" s="5">
        <v>11.2</v>
      </c>
      <c r="I13" s="5">
        <v>23.2</v>
      </c>
      <c r="J13" s="14">
        <f t="shared" si="0"/>
        <v>58.8</v>
      </c>
      <c r="K13" s="8">
        <f t="shared" si="1"/>
        <v>19.599999999999998</v>
      </c>
      <c r="V13" s="7" t="s">
        <v>8</v>
      </c>
      <c r="W13" s="8">
        <v>19.599999999999998</v>
      </c>
    </row>
    <row r="14" spans="1:27" ht="15.75" x14ac:dyDescent="0.25">
      <c r="A14" s="5" t="s">
        <v>10</v>
      </c>
      <c r="B14" s="5">
        <v>29.2</v>
      </c>
      <c r="C14" s="5">
        <v>18.3</v>
      </c>
      <c r="D14" s="5">
        <v>33</v>
      </c>
      <c r="E14" s="1"/>
      <c r="F14" s="7" t="s">
        <v>9</v>
      </c>
      <c r="G14" s="5">
        <v>17.399999999999999</v>
      </c>
      <c r="H14" s="5">
        <v>18.3</v>
      </c>
      <c r="I14" s="5">
        <v>16.3</v>
      </c>
      <c r="J14" s="14">
        <f t="shared" si="0"/>
        <v>52</v>
      </c>
      <c r="K14" s="8">
        <f t="shared" si="1"/>
        <v>17.333333333333332</v>
      </c>
      <c r="V14" s="7" t="s">
        <v>9</v>
      </c>
      <c r="W14" s="8">
        <v>17.333333333333332</v>
      </c>
    </row>
    <row r="15" spans="1:27" ht="15.75" x14ac:dyDescent="0.25">
      <c r="A15" s="3"/>
      <c r="B15" s="3"/>
      <c r="C15" s="3"/>
      <c r="D15" s="3"/>
      <c r="F15" s="7" t="s">
        <v>10</v>
      </c>
      <c r="G15" s="5">
        <v>25.2</v>
      </c>
      <c r="H15" s="5">
        <v>18.3</v>
      </c>
      <c r="I15" s="5">
        <v>26.4</v>
      </c>
      <c r="J15" s="14">
        <f t="shared" si="0"/>
        <v>69.900000000000006</v>
      </c>
      <c r="K15" s="8">
        <f t="shared" si="1"/>
        <v>23.3</v>
      </c>
      <c r="O15" s="4"/>
      <c r="P15" s="4"/>
      <c r="Q15" s="4"/>
      <c r="V15" s="7" t="s">
        <v>10</v>
      </c>
      <c r="W15" s="8">
        <v>23.3</v>
      </c>
    </row>
    <row r="16" spans="1:27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199.60000000000002</v>
      </c>
      <c r="H16" s="9">
        <f t="shared" ref="H16:J16" si="2">SUM(H9:H15)</f>
        <v>176.20000000000002</v>
      </c>
      <c r="I16" s="9">
        <f t="shared" si="2"/>
        <v>179.10000000000002</v>
      </c>
      <c r="J16" s="9">
        <f t="shared" si="2"/>
        <v>554.90000000000009</v>
      </c>
      <c r="K16" s="10"/>
    </row>
    <row r="17" spans="1:26" ht="30.75" customHeight="1" x14ac:dyDescent="0.25">
      <c r="A17" s="3"/>
      <c r="B17" s="4" t="s">
        <v>42</v>
      </c>
      <c r="C17" s="4" t="s">
        <v>49</v>
      </c>
      <c r="D17" s="3"/>
      <c r="F17" s="33" t="s">
        <v>36</v>
      </c>
      <c r="G17" s="52" t="s">
        <v>37</v>
      </c>
      <c r="H17" s="52"/>
      <c r="I17" s="52"/>
      <c r="J17" s="52"/>
      <c r="K17" s="52"/>
      <c r="L17" s="52"/>
      <c r="V17" s="33" t="s">
        <v>101</v>
      </c>
      <c r="X17" t="s">
        <v>102</v>
      </c>
    </row>
    <row r="18" spans="1:26" ht="15.75" x14ac:dyDescent="0.25">
      <c r="A18" s="3"/>
      <c r="B18" s="4" t="s">
        <v>43</v>
      </c>
      <c r="C18" s="4" t="s">
        <v>50</v>
      </c>
      <c r="D18" s="3"/>
      <c r="G18" s="50" t="s">
        <v>86</v>
      </c>
      <c r="H18" s="50"/>
      <c r="I18" s="50"/>
      <c r="J18" s="50"/>
      <c r="K18" s="50"/>
      <c r="L18" s="50"/>
      <c r="M18" s="2"/>
      <c r="N18" s="2"/>
      <c r="O18" s="2"/>
      <c r="V18" s="7" t="s">
        <v>9</v>
      </c>
      <c r="W18" s="8">
        <v>17.333333333333332</v>
      </c>
      <c r="X18" t="s">
        <v>96</v>
      </c>
      <c r="Y18" s="40"/>
      <c r="Z18" s="42">
        <f>W18+Z7</f>
        <v>35.322219087227779</v>
      </c>
    </row>
    <row r="19" spans="1:26" ht="15.7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  <c r="V19" s="7" t="s">
        <v>8</v>
      </c>
      <c r="W19" s="8">
        <v>19.599999999999998</v>
      </c>
      <c r="X19" t="s">
        <v>97</v>
      </c>
      <c r="Y19" s="42"/>
      <c r="Z19" s="42">
        <f>W19+Z7</f>
        <v>37.588885753894445</v>
      </c>
    </row>
    <row r="20" spans="1:26" ht="15.7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  <c r="V20" s="7" t="s">
        <v>10</v>
      </c>
      <c r="W20" s="8">
        <v>23.3</v>
      </c>
      <c r="X20" t="s">
        <v>97</v>
      </c>
      <c r="Y20" s="42"/>
    </row>
    <row r="21" spans="1:26" ht="15.7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  <c r="V21" s="7" t="s">
        <v>7</v>
      </c>
      <c r="W21" s="8">
        <v>23.533333333333331</v>
      </c>
      <c r="X21" t="s">
        <v>97</v>
      </c>
      <c r="Y21" s="42"/>
    </row>
    <row r="22" spans="1:26" ht="15.7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  <c r="V22" s="7" t="s">
        <v>5</v>
      </c>
      <c r="W22" s="8">
        <v>27.333333333333332</v>
      </c>
      <c r="X22" t="s">
        <v>97</v>
      </c>
    </row>
    <row r="23" spans="1:26" ht="15.7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  <c r="V23" s="7" t="s">
        <v>4</v>
      </c>
      <c r="W23" s="8">
        <v>36.466666666666669</v>
      </c>
      <c r="X23" t="s">
        <v>98</v>
      </c>
    </row>
    <row r="24" spans="1:26" ht="15.75" x14ac:dyDescent="0.25">
      <c r="V24" s="7" t="s">
        <v>6</v>
      </c>
      <c r="W24" s="8">
        <v>37.4</v>
      </c>
      <c r="X24" t="s">
        <v>98</v>
      </c>
    </row>
    <row r="25" spans="1:26" x14ac:dyDescent="0.25">
      <c r="V25" t="s">
        <v>90</v>
      </c>
      <c r="W25" s="44">
        <v>14.089396278762266</v>
      </c>
    </row>
  </sheetData>
  <mergeCells count="12">
    <mergeCell ref="K7:K8"/>
    <mergeCell ref="G18:L23"/>
    <mergeCell ref="G17:L17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44465-EC32-458C-B7EC-3AFBB96E6C71}">
  <dimension ref="A1:Y25"/>
  <sheetViews>
    <sheetView tabSelected="1" topLeftCell="G3" workbookViewId="0">
      <selection activeCell="O16" sqref="O16"/>
    </sheetView>
  </sheetViews>
  <sheetFormatPr defaultRowHeight="15" x14ac:dyDescent="0.25"/>
  <cols>
    <col min="1" max="1" width="14" customWidth="1"/>
    <col min="6" max="6" width="11.85546875" customWidth="1"/>
    <col min="15" max="15" width="10.85546875" customWidth="1"/>
    <col min="22" max="23" width="14.28515625" customWidth="1"/>
  </cols>
  <sheetData>
    <row r="1" spans="1:2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5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5" x14ac:dyDescent="0.25">
      <c r="A3" s="53" t="s">
        <v>87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5" x14ac:dyDescent="0.25">
      <c r="A4" s="53" t="s">
        <v>80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17068.651904761908</v>
      </c>
    </row>
    <row r="5" spans="1:25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5" x14ac:dyDescent="0.25">
      <c r="A6" s="51" t="s">
        <v>2</v>
      </c>
      <c r="B6" s="51" t="s">
        <v>3</v>
      </c>
      <c r="C6" s="51"/>
      <c r="D6" s="51"/>
      <c r="E6" s="1"/>
      <c r="F6" s="6" t="s">
        <v>88</v>
      </c>
      <c r="G6" s="6"/>
      <c r="H6" s="6"/>
      <c r="I6" s="6"/>
      <c r="J6" s="6"/>
      <c r="L6" s="6" t="s">
        <v>19</v>
      </c>
    </row>
    <row r="7" spans="1:25" ht="15.75" x14ac:dyDescent="0.25">
      <c r="A7" s="51"/>
      <c r="B7" s="5" t="s">
        <v>16</v>
      </c>
      <c r="C7" s="5" t="s">
        <v>17</v>
      </c>
      <c r="D7" s="5" t="s">
        <v>18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  <c r="V7" s="22" t="s">
        <v>91</v>
      </c>
      <c r="W7" s="37"/>
      <c r="X7" s="38" t="s">
        <v>90</v>
      </c>
      <c r="Y7" s="41">
        <f>4.95*(P11/3)^0.5</f>
        <v>23.185764259254224</v>
      </c>
    </row>
    <row r="8" spans="1:25" ht="15.75" x14ac:dyDescent="0.25">
      <c r="A8" s="5" t="s">
        <v>4</v>
      </c>
      <c r="B8" s="5">
        <v>26.6</v>
      </c>
      <c r="C8" s="5">
        <v>25.8</v>
      </c>
      <c r="D8" s="5">
        <v>24.7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  <c r="V8" s="36" t="s">
        <v>92</v>
      </c>
      <c r="W8" s="36" t="s">
        <v>93</v>
      </c>
    </row>
    <row r="9" spans="1:25" ht="15.75" x14ac:dyDescent="0.25">
      <c r="A9" s="5" t="s">
        <v>5</v>
      </c>
      <c r="B9" s="5">
        <v>39.4</v>
      </c>
      <c r="C9" s="5">
        <v>15.8</v>
      </c>
      <c r="D9" s="5">
        <v>35.700000000000003</v>
      </c>
      <c r="E9" s="1"/>
      <c r="F9" s="7" t="s">
        <v>4</v>
      </c>
      <c r="G9" s="5">
        <v>26.6</v>
      </c>
      <c r="H9" s="5">
        <v>25.8</v>
      </c>
      <c r="I9" s="5">
        <v>24.7</v>
      </c>
      <c r="J9" s="14">
        <f>SUM(G9:I9)</f>
        <v>77.100000000000009</v>
      </c>
      <c r="K9" s="8">
        <f>AVERAGE(G9:I9)</f>
        <v>25.700000000000003</v>
      </c>
      <c r="M9" s="19" t="s">
        <v>31</v>
      </c>
      <c r="N9" s="18">
        <f>L3-1</f>
        <v>2</v>
      </c>
      <c r="O9" s="23">
        <f>SUMSQ(G16:I16)/L2-L4</f>
        <v>449.36095238095368</v>
      </c>
      <c r="P9" s="24">
        <f>O9/N9</f>
        <v>224.68047619047684</v>
      </c>
      <c r="Q9" s="25">
        <f>P9/P11</f>
        <v>3.4135922751542558</v>
      </c>
      <c r="R9" s="18" t="s">
        <v>72</v>
      </c>
      <c r="S9" s="18">
        <v>3.89</v>
      </c>
      <c r="T9" s="18">
        <v>6.93</v>
      </c>
      <c r="V9" s="7" t="s">
        <v>4</v>
      </c>
      <c r="W9" s="8">
        <v>25.700000000000003</v>
      </c>
    </row>
    <row r="10" spans="1:25" ht="15.75" x14ac:dyDescent="0.25">
      <c r="A10" s="5" t="s">
        <v>6</v>
      </c>
      <c r="B10" s="5">
        <v>35.5</v>
      </c>
      <c r="C10" s="5">
        <v>34.4</v>
      </c>
      <c r="D10" s="5">
        <v>39.200000000000003</v>
      </c>
      <c r="E10" s="1"/>
      <c r="F10" s="7" t="s">
        <v>5</v>
      </c>
      <c r="G10" s="5">
        <v>39.4</v>
      </c>
      <c r="H10" s="5">
        <v>15.8</v>
      </c>
      <c r="I10" s="5">
        <v>35.700000000000003</v>
      </c>
      <c r="J10" s="14">
        <f t="shared" ref="J10:J15" si="0">SUM(G10:I10)</f>
        <v>90.9</v>
      </c>
      <c r="K10" s="8">
        <f t="shared" ref="K10:K15" si="1">AVERAGE(G10:I10)</f>
        <v>30.3</v>
      </c>
      <c r="M10" s="20" t="s">
        <v>12</v>
      </c>
      <c r="N10" s="21">
        <f>L2-1</f>
        <v>6</v>
      </c>
      <c r="O10" s="26">
        <f>SUMSQ(J9:J15)/L3-L4</f>
        <v>1371.724761904763</v>
      </c>
      <c r="P10" s="27">
        <f>O10/N10</f>
        <v>228.62079365079384</v>
      </c>
      <c r="Q10" s="28">
        <f>P10/P11</f>
        <v>3.4734579006516424</v>
      </c>
      <c r="R10" s="21" t="s">
        <v>72</v>
      </c>
      <c r="S10" s="32">
        <v>3</v>
      </c>
      <c r="T10" s="21">
        <v>4.82</v>
      </c>
      <c r="V10" s="7" t="s">
        <v>5</v>
      </c>
      <c r="W10" s="8">
        <v>30.3</v>
      </c>
    </row>
    <row r="11" spans="1:25" ht="15.75" x14ac:dyDescent="0.25">
      <c r="A11" s="5" t="s">
        <v>7</v>
      </c>
      <c r="B11" s="5">
        <v>19.3</v>
      </c>
      <c r="C11" s="5">
        <v>15.7</v>
      </c>
      <c r="D11" s="5">
        <v>17.3</v>
      </c>
      <c r="E11" s="1"/>
      <c r="F11" s="7" t="s">
        <v>6</v>
      </c>
      <c r="G11" s="5">
        <v>35.5</v>
      </c>
      <c r="H11" s="5">
        <v>34.4</v>
      </c>
      <c r="I11" s="5">
        <v>39.200000000000003</v>
      </c>
      <c r="J11" s="14">
        <f t="shared" si="0"/>
        <v>109.10000000000001</v>
      </c>
      <c r="K11" s="8">
        <f t="shared" si="1"/>
        <v>36.366666666666667</v>
      </c>
      <c r="M11" s="22" t="s">
        <v>32</v>
      </c>
      <c r="N11" s="29">
        <f>N12-N9-N10</f>
        <v>12</v>
      </c>
      <c r="O11" s="30">
        <f>O12-O9-O10</f>
        <v>789.83238095237539</v>
      </c>
      <c r="P11" s="31">
        <f>O11/N11</f>
        <v>65.819365079364616</v>
      </c>
      <c r="Q11" s="29"/>
      <c r="R11" s="22"/>
      <c r="S11" s="29"/>
      <c r="T11" s="29"/>
      <c r="V11" s="7" t="s">
        <v>6</v>
      </c>
      <c r="W11" s="8">
        <v>36.366666666666667</v>
      </c>
    </row>
    <row r="12" spans="1:25" ht="15.75" x14ac:dyDescent="0.25">
      <c r="A12" s="5" t="s">
        <v>8</v>
      </c>
      <c r="B12" s="5">
        <v>24.3</v>
      </c>
      <c r="C12" s="5">
        <v>10.1</v>
      </c>
      <c r="D12" s="5">
        <v>33</v>
      </c>
      <c r="E12" s="1"/>
      <c r="F12" s="7" t="s">
        <v>7</v>
      </c>
      <c r="G12" s="5">
        <v>19.3</v>
      </c>
      <c r="H12" s="5">
        <v>15.7</v>
      </c>
      <c r="I12" s="5">
        <v>17.3</v>
      </c>
      <c r="J12" s="14">
        <f t="shared" si="0"/>
        <v>52.3</v>
      </c>
      <c r="K12" s="8">
        <f t="shared" si="1"/>
        <v>17.433333333333334</v>
      </c>
      <c r="M12" s="19" t="s">
        <v>33</v>
      </c>
      <c r="N12" s="18">
        <f>L2*L3-1</f>
        <v>20</v>
      </c>
      <c r="O12" s="23">
        <f>SUMSQ(G9:I15)-L4</f>
        <v>2610.9180952380921</v>
      </c>
      <c r="P12" s="18"/>
      <c r="Q12" s="18"/>
      <c r="R12" s="19"/>
      <c r="S12" s="19"/>
      <c r="T12" s="19"/>
      <c r="V12" s="7" t="s">
        <v>7</v>
      </c>
      <c r="W12" s="8">
        <v>17.433333333333334</v>
      </c>
    </row>
    <row r="13" spans="1:25" ht="15.75" x14ac:dyDescent="0.25">
      <c r="A13" s="5" t="s">
        <v>9</v>
      </c>
      <c r="B13" s="5">
        <v>23.5</v>
      </c>
      <c r="C13" s="5">
        <v>28.8</v>
      </c>
      <c r="D13" s="5">
        <v>20.8</v>
      </c>
      <c r="E13" s="1"/>
      <c r="F13" s="7" t="s">
        <v>8</v>
      </c>
      <c r="G13" s="5">
        <v>24.3</v>
      </c>
      <c r="H13" s="5">
        <v>10.1</v>
      </c>
      <c r="I13" s="5">
        <v>33</v>
      </c>
      <c r="J13" s="14">
        <f t="shared" si="0"/>
        <v>67.400000000000006</v>
      </c>
      <c r="K13" s="8">
        <f t="shared" si="1"/>
        <v>22.466666666666669</v>
      </c>
      <c r="V13" s="7" t="s">
        <v>8</v>
      </c>
      <c r="W13" s="8">
        <v>22.466666666666669</v>
      </c>
    </row>
    <row r="14" spans="1:25" ht="15.75" x14ac:dyDescent="0.25">
      <c r="A14" s="5" t="s">
        <v>10</v>
      </c>
      <c r="B14" s="5">
        <v>55.2</v>
      </c>
      <c r="C14" s="5">
        <v>23.2</v>
      </c>
      <c r="D14" s="5">
        <v>50.4</v>
      </c>
      <c r="E14" s="1"/>
      <c r="F14" s="7" t="s">
        <v>9</v>
      </c>
      <c r="G14" s="5">
        <v>23.5</v>
      </c>
      <c r="H14" s="5">
        <v>28.8</v>
      </c>
      <c r="I14" s="5">
        <v>20.8</v>
      </c>
      <c r="J14" s="14">
        <f t="shared" si="0"/>
        <v>73.099999999999994</v>
      </c>
      <c r="K14" s="8">
        <f t="shared" si="1"/>
        <v>24.366666666666664</v>
      </c>
      <c r="V14" s="7" t="s">
        <v>9</v>
      </c>
      <c r="W14" s="8">
        <v>24.366666666666664</v>
      </c>
    </row>
    <row r="15" spans="1:25" ht="15.75" x14ac:dyDescent="0.25">
      <c r="A15" s="3"/>
      <c r="B15" s="3"/>
      <c r="C15" s="3"/>
      <c r="D15" s="3"/>
      <c r="F15" s="7" t="s">
        <v>10</v>
      </c>
      <c r="G15" s="5">
        <v>55.2</v>
      </c>
      <c r="H15" s="5">
        <v>23.2</v>
      </c>
      <c r="I15" s="5">
        <v>50.4</v>
      </c>
      <c r="J15" s="14">
        <f t="shared" si="0"/>
        <v>128.80000000000001</v>
      </c>
      <c r="K15" s="8">
        <f t="shared" si="1"/>
        <v>42.933333333333337</v>
      </c>
      <c r="O15" s="4"/>
      <c r="P15" s="4"/>
      <c r="Q15" s="4"/>
      <c r="V15" s="7" t="s">
        <v>10</v>
      </c>
      <c r="W15" s="8">
        <v>42.933333333333337</v>
      </c>
    </row>
    <row r="16" spans="1:25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223.8</v>
      </c>
      <c r="H16" s="9">
        <f t="shared" ref="H16:J16" si="2">SUM(H9:H15)</f>
        <v>153.79999999999998</v>
      </c>
      <c r="I16" s="9">
        <f t="shared" si="2"/>
        <v>221.10000000000002</v>
      </c>
      <c r="J16" s="9">
        <f t="shared" si="2"/>
        <v>598.70000000000005</v>
      </c>
      <c r="K16" s="10"/>
    </row>
    <row r="17" spans="1:25" ht="31.5" customHeight="1" x14ac:dyDescent="0.25">
      <c r="A17" s="3"/>
      <c r="B17" s="4" t="s">
        <v>42</v>
      </c>
      <c r="C17" s="4" t="s">
        <v>49</v>
      </c>
      <c r="D17" s="3"/>
      <c r="F17" s="33" t="s">
        <v>36</v>
      </c>
      <c r="G17" s="57" t="s">
        <v>37</v>
      </c>
      <c r="H17" s="57"/>
      <c r="I17" s="57"/>
      <c r="J17" s="57"/>
      <c r="K17" s="57"/>
      <c r="L17" s="57"/>
      <c r="V17" s="33" t="s">
        <v>101</v>
      </c>
      <c r="X17" t="s">
        <v>102</v>
      </c>
    </row>
    <row r="18" spans="1:25" ht="15.75" x14ac:dyDescent="0.25">
      <c r="A18" s="3"/>
      <c r="B18" s="4" t="s">
        <v>43</v>
      </c>
      <c r="C18" s="4" t="s">
        <v>50</v>
      </c>
      <c r="D18" s="3"/>
      <c r="G18" s="50" t="s">
        <v>89</v>
      </c>
      <c r="H18" s="50"/>
      <c r="I18" s="50"/>
      <c r="J18" s="50"/>
      <c r="K18" s="50"/>
      <c r="L18" s="50"/>
      <c r="M18" s="2"/>
      <c r="N18" s="2"/>
      <c r="O18" s="2"/>
      <c r="V18" s="7" t="s">
        <v>7</v>
      </c>
      <c r="W18" s="8">
        <v>17.433333333333334</v>
      </c>
      <c r="X18" s="43" t="s">
        <v>96</v>
      </c>
      <c r="Y18" s="40">
        <f>W18+Y7</f>
        <v>40.619097592587558</v>
      </c>
    </row>
    <row r="19" spans="1:25" ht="15.7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  <c r="V19" s="7" t="s">
        <v>8</v>
      </c>
      <c r="W19" s="8">
        <v>22.466666666666669</v>
      </c>
      <c r="X19" s="43" t="s">
        <v>97</v>
      </c>
      <c r="Y19" s="42">
        <f>W19+Y7</f>
        <v>45.652430925920896</v>
      </c>
    </row>
    <row r="20" spans="1:25" ht="15.7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  <c r="V20" s="7" t="s">
        <v>9</v>
      </c>
      <c r="W20" s="8">
        <v>24.366666666666664</v>
      </c>
      <c r="X20" s="43" t="s">
        <v>97</v>
      </c>
      <c r="Y20" s="42">
        <f>W20+Y7</f>
        <v>47.552430925920888</v>
      </c>
    </row>
    <row r="21" spans="1:25" ht="15.7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  <c r="V21" s="7" t="s">
        <v>4</v>
      </c>
      <c r="W21" s="8">
        <v>25.700000000000003</v>
      </c>
      <c r="X21" s="43" t="s">
        <v>97</v>
      </c>
      <c r="Y21" s="42">
        <f>W21+Y7</f>
        <v>48.885764259254231</v>
      </c>
    </row>
    <row r="22" spans="1:25" ht="15.7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  <c r="V22" s="7" t="s">
        <v>5</v>
      </c>
      <c r="W22" s="8">
        <v>30.3</v>
      </c>
      <c r="X22" s="43" t="s">
        <v>97</v>
      </c>
    </row>
    <row r="23" spans="1:25" ht="15.7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  <c r="V23" s="7" t="s">
        <v>6</v>
      </c>
      <c r="W23" s="8">
        <v>36.366666666666667</v>
      </c>
      <c r="X23" s="43" t="s">
        <v>97</v>
      </c>
    </row>
    <row r="24" spans="1:25" ht="15.75" x14ac:dyDescent="0.25">
      <c r="V24" s="7" t="s">
        <v>10</v>
      </c>
      <c r="W24" s="8">
        <v>42.933333333333337</v>
      </c>
      <c r="X24" s="43" t="s">
        <v>98</v>
      </c>
    </row>
    <row r="25" spans="1:25" x14ac:dyDescent="0.25">
      <c r="V25" s="38" t="s">
        <v>90</v>
      </c>
      <c r="W25" s="41">
        <v>23.185764259254224</v>
      </c>
    </row>
  </sheetData>
  <mergeCells count="12">
    <mergeCell ref="K7:K8"/>
    <mergeCell ref="G18:L23"/>
    <mergeCell ref="G17:L17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7E0C5-1846-4DBF-8E5D-76E0FADE0511}">
  <dimension ref="A1:Y25"/>
  <sheetViews>
    <sheetView topLeftCell="G1" workbookViewId="0">
      <selection activeCell="V15" sqref="V15"/>
    </sheetView>
  </sheetViews>
  <sheetFormatPr defaultRowHeight="15" x14ac:dyDescent="0.25"/>
  <cols>
    <col min="15" max="15" width="12.28515625" customWidth="1"/>
  </cols>
  <sheetData>
    <row r="1" spans="1:2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5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5" x14ac:dyDescent="0.25">
      <c r="A3" s="53" t="s">
        <v>87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5" x14ac:dyDescent="0.25">
      <c r="A4" s="53" t="s">
        <v>80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2961.921904761904</v>
      </c>
    </row>
    <row r="5" spans="1:25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5" x14ac:dyDescent="0.25">
      <c r="A6" s="51" t="s">
        <v>2</v>
      </c>
      <c r="B6" s="51" t="s">
        <v>3</v>
      </c>
      <c r="C6" s="51"/>
      <c r="D6" s="51"/>
      <c r="E6" s="1"/>
      <c r="F6" s="6" t="s">
        <v>88</v>
      </c>
      <c r="G6" s="6"/>
      <c r="H6" s="6"/>
      <c r="I6" s="6"/>
      <c r="J6" s="6"/>
      <c r="L6" s="6" t="s">
        <v>19</v>
      </c>
    </row>
    <row r="7" spans="1:25" ht="15.75" x14ac:dyDescent="0.25">
      <c r="A7" s="51"/>
      <c r="B7" s="5" t="s">
        <v>16</v>
      </c>
      <c r="C7" s="5" t="s">
        <v>17</v>
      </c>
      <c r="D7" s="5" t="s">
        <v>18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  <c r="V7" s="17"/>
      <c r="X7" s="34"/>
      <c r="Y7" s="42"/>
    </row>
    <row r="8" spans="1:25" ht="15.75" x14ac:dyDescent="0.25">
      <c r="A8" s="5" t="s">
        <v>4</v>
      </c>
      <c r="B8" s="5">
        <v>6.4</v>
      </c>
      <c r="C8" s="5">
        <v>8.8000000000000007</v>
      </c>
      <c r="D8" s="5">
        <v>3.6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  <c r="V8" s="45"/>
      <c r="W8" s="45"/>
    </row>
    <row r="9" spans="1:25" ht="15.75" x14ac:dyDescent="0.25">
      <c r="A9" s="5" t="s">
        <v>5</v>
      </c>
      <c r="B9" s="5">
        <v>17.899999999999999</v>
      </c>
      <c r="C9" s="5">
        <v>7.6</v>
      </c>
      <c r="D9" s="5">
        <v>26</v>
      </c>
      <c r="E9" s="1"/>
      <c r="F9" s="7" t="s">
        <v>4</v>
      </c>
      <c r="G9" s="5">
        <v>6.4</v>
      </c>
      <c r="H9" s="5">
        <v>8.8000000000000007</v>
      </c>
      <c r="I9" s="5">
        <v>3.6</v>
      </c>
      <c r="J9" s="14">
        <f>SUM(G9:I9)</f>
        <v>18.8</v>
      </c>
      <c r="K9" s="8">
        <f>AVERAGE(G9:I9)</f>
        <v>6.2666666666666666</v>
      </c>
      <c r="M9" s="19" t="s">
        <v>31</v>
      </c>
      <c r="N9" s="18">
        <f>L3-1</f>
        <v>2</v>
      </c>
      <c r="O9" s="23">
        <f>SUMSQ(G16:I16)/L2-L4</f>
        <v>68.66666666666697</v>
      </c>
      <c r="P9" s="24">
        <f>O9/N9</f>
        <v>34.333333333333485</v>
      </c>
      <c r="Q9" s="25">
        <f>P9/P11</f>
        <v>0.70878062207542381</v>
      </c>
      <c r="R9" s="18" t="s">
        <v>34</v>
      </c>
      <c r="S9" s="18">
        <v>3.89</v>
      </c>
      <c r="T9" s="18">
        <v>6.93</v>
      </c>
      <c r="V9" s="11"/>
      <c r="W9" s="13"/>
    </row>
    <row r="10" spans="1:25" ht="15.75" x14ac:dyDescent="0.25">
      <c r="A10" s="5" t="s">
        <v>6</v>
      </c>
      <c r="B10" s="5">
        <v>10.1</v>
      </c>
      <c r="C10" s="5">
        <v>7.1</v>
      </c>
      <c r="D10" s="5">
        <v>36.700000000000003</v>
      </c>
      <c r="E10" s="1"/>
      <c r="F10" s="7" t="s">
        <v>5</v>
      </c>
      <c r="G10" s="5">
        <v>17.899999999999999</v>
      </c>
      <c r="H10" s="5">
        <v>7.6</v>
      </c>
      <c r="I10" s="5">
        <v>16.2</v>
      </c>
      <c r="J10" s="14">
        <f t="shared" ref="J10:J15" si="0">SUM(G10:I10)</f>
        <v>41.7</v>
      </c>
      <c r="K10" s="8">
        <f t="shared" ref="K10:K15" si="1">AVERAGE(G10:I10)</f>
        <v>13.9</v>
      </c>
      <c r="M10" s="20" t="s">
        <v>12</v>
      </c>
      <c r="N10" s="21">
        <f>L2-1</f>
        <v>6</v>
      </c>
      <c r="O10" s="26">
        <f>SUMSQ(J9:J15)/L3-L4</f>
        <v>611.71142857142968</v>
      </c>
      <c r="P10" s="27">
        <f>O10/N10</f>
        <v>101.95190476190494</v>
      </c>
      <c r="Q10" s="28">
        <f>P10/P11</f>
        <v>2.1047048877354473</v>
      </c>
      <c r="R10" s="21" t="s">
        <v>34</v>
      </c>
      <c r="S10" s="32">
        <v>3</v>
      </c>
      <c r="T10" s="21">
        <v>4.82</v>
      </c>
      <c r="V10" s="11"/>
      <c r="W10" s="13"/>
    </row>
    <row r="11" spans="1:25" ht="15.75" x14ac:dyDescent="0.25">
      <c r="A11" s="5" t="s">
        <v>7</v>
      </c>
      <c r="B11" s="5">
        <v>5.8</v>
      </c>
      <c r="C11" s="5">
        <v>4.9000000000000004</v>
      </c>
      <c r="D11" s="5">
        <v>5.0999999999999996</v>
      </c>
      <c r="E11" s="1"/>
      <c r="F11" s="7" t="s">
        <v>6</v>
      </c>
      <c r="G11" s="5">
        <v>10.1</v>
      </c>
      <c r="H11" s="5">
        <v>7.1</v>
      </c>
      <c r="I11" s="5">
        <v>19.7</v>
      </c>
      <c r="J11" s="14">
        <f t="shared" si="0"/>
        <v>36.9</v>
      </c>
      <c r="K11" s="8">
        <f t="shared" si="1"/>
        <v>12.299999999999999</v>
      </c>
      <c r="M11" s="22" t="s">
        <v>32</v>
      </c>
      <c r="N11" s="29">
        <f>N12-N9-N10</f>
        <v>12</v>
      </c>
      <c r="O11" s="30">
        <f>O12-O9-O10</f>
        <v>581.27999999999929</v>
      </c>
      <c r="P11" s="31">
        <f>O11/N11</f>
        <v>48.439999999999941</v>
      </c>
      <c r="Q11" s="29"/>
      <c r="R11" s="22"/>
      <c r="S11" s="29"/>
      <c r="T11" s="29"/>
      <c r="V11" s="11"/>
      <c r="W11" s="13"/>
    </row>
    <row r="12" spans="1:25" ht="15.75" x14ac:dyDescent="0.25">
      <c r="A12" s="5" t="s">
        <v>8</v>
      </c>
      <c r="B12" s="5">
        <v>8.8000000000000007</v>
      </c>
      <c r="C12" s="5">
        <v>5.6</v>
      </c>
      <c r="D12" s="5">
        <v>16</v>
      </c>
      <c r="E12" s="1"/>
      <c r="F12" s="7" t="s">
        <v>7</v>
      </c>
      <c r="G12" s="5">
        <v>5.8</v>
      </c>
      <c r="H12" s="5">
        <v>4.9000000000000004</v>
      </c>
      <c r="I12" s="5">
        <v>5.0999999999999996</v>
      </c>
      <c r="J12" s="14">
        <f t="shared" si="0"/>
        <v>15.799999999999999</v>
      </c>
      <c r="K12" s="8">
        <f t="shared" si="1"/>
        <v>5.2666666666666666</v>
      </c>
      <c r="M12" s="19" t="s">
        <v>33</v>
      </c>
      <c r="N12" s="18">
        <f>L2*L3-1</f>
        <v>20</v>
      </c>
      <c r="O12" s="23">
        <f>SUMSQ(G9:I15)-L4</f>
        <v>1261.6580952380959</v>
      </c>
      <c r="P12" s="18"/>
      <c r="Q12" s="18"/>
      <c r="R12" s="19"/>
      <c r="S12" s="19"/>
      <c r="T12" s="19"/>
      <c r="V12" s="11"/>
      <c r="W12" s="13"/>
    </row>
    <row r="13" spans="1:25" ht="15.75" x14ac:dyDescent="0.25">
      <c r="A13" s="5" t="s">
        <v>9</v>
      </c>
      <c r="B13" s="5">
        <v>6.8</v>
      </c>
      <c r="C13" s="5">
        <v>24.1</v>
      </c>
      <c r="D13" s="5">
        <v>8.3000000000000007</v>
      </c>
      <c r="E13" s="1"/>
      <c r="F13" s="7" t="s">
        <v>8</v>
      </c>
      <c r="G13" s="5">
        <v>8.8000000000000007</v>
      </c>
      <c r="H13" s="5">
        <v>5.6</v>
      </c>
      <c r="I13" s="5">
        <v>14.4</v>
      </c>
      <c r="J13" s="14">
        <f t="shared" si="0"/>
        <v>28.8</v>
      </c>
      <c r="K13" s="8">
        <f t="shared" si="1"/>
        <v>9.6</v>
      </c>
      <c r="V13" s="11"/>
      <c r="W13" s="13"/>
    </row>
    <row r="14" spans="1:25" ht="15.75" x14ac:dyDescent="0.25">
      <c r="A14" s="5" t="s">
        <v>10</v>
      </c>
      <c r="B14" s="5">
        <v>27</v>
      </c>
      <c r="C14" s="5">
        <v>9.6999999999999993</v>
      </c>
      <c r="D14" s="5">
        <v>31.5</v>
      </c>
      <c r="E14" s="1"/>
      <c r="F14" s="7" t="s">
        <v>9</v>
      </c>
      <c r="G14" s="5">
        <v>6.8</v>
      </c>
      <c r="H14" s="5">
        <v>24.1</v>
      </c>
      <c r="I14" s="5">
        <v>8.3000000000000007</v>
      </c>
      <c r="J14" s="14">
        <f t="shared" si="0"/>
        <v>39.200000000000003</v>
      </c>
      <c r="K14" s="8">
        <f t="shared" si="1"/>
        <v>13.066666666666668</v>
      </c>
      <c r="V14" s="11"/>
      <c r="W14" s="13"/>
    </row>
    <row r="15" spans="1:25" ht="15.75" x14ac:dyDescent="0.25">
      <c r="A15" s="3"/>
      <c r="B15" s="3"/>
      <c r="C15" s="3"/>
      <c r="D15" s="3"/>
      <c r="F15" s="7" t="s">
        <v>10</v>
      </c>
      <c r="G15" s="5">
        <v>27</v>
      </c>
      <c r="H15" s="5">
        <v>9.6999999999999993</v>
      </c>
      <c r="I15" s="5">
        <v>31.5</v>
      </c>
      <c r="J15" s="14">
        <f t="shared" si="0"/>
        <v>68.2</v>
      </c>
      <c r="K15" s="8">
        <f t="shared" si="1"/>
        <v>22.733333333333334</v>
      </c>
      <c r="O15" s="4"/>
      <c r="P15" s="4"/>
      <c r="Q15" s="4"/>
      <c r="V15" s="11"/>
      <c r="W15" s="13"/>
    </row>
    <row r="16" spans="1:25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82.8</v>
      </c>
      <c r="H16" s="9">
        <f t="shared" ref="H16:J16" si="2">SUM(H9:H15)</f>
        <v>67.8</v>
      </c>
      <c r="I16" s="9">
        <f t="shared" si="2"/>
        <v>98.8</v>
      </c>
      <c r="J16" s="9">
        <f t="shared" si="2"/>
        <v>249.39999999999998</v>
      </c>
      <c r="K16" s="10"/>
    </row>
    <row r="17" spans="1:25" ht="15.75" x14ac:dyDescent="0.25">
      <c r="A17" s="3"/>
      <c r="B17" s="4" t="s">
        <v>42</v>
      </c>
      <c r="C17" s="4" t="s">
        <v>49</v>
      </c>
      <c r="D17" s="3"/>
      <c r="F17" s="33" t="s">
        <v>36</v>
      </c>
      <c r="G17" s="57" t="s">
        <v>37</v>
      </c>
      <c r="H17" s="57"/>
      <c r="I17" s="57"/>
      <c r="J17" s="57"/>
      <c r="K17" s="57"/>
      <c r="L17" s="57"/>
      <c r="V17" s="33"/>
    </row>
    <row r="18" spans="1:25" ht="15.75" x14ac:dyDescent="0.25">
      <c r="A18" s="3"/>
      <c r="B18" s="4" t="s">
        <v>43</v>
      </c>
      <c r="C18" s="4" t="s">
        <v>50</v>
      </c>
      <c r="D18" s="3"/>
      <c r="G18" s="50" t="s">
        <v>89</v>
      </c>
      <c r="H18" s="50"/>
      <c r="I18" s="50"/>
      <c r="J18" s="50"/>
      <c r="K18" s="50"/>
      <c r="L18" s="50"/>
      <c r="M18" s="2"/>
      <c r="N18" s="2"/>
      <c r="O18" s="2"/>
      <c r="V18" s="11"/>
      <c r="W18" s="13"/>
      <c r="Y18" s="40"/>
    </row>
    <row r="19" spans="1:25" ht="15.7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  <c r="V19" s="11"/>
      <c r="W19" s="13"/>
      <c r="Y19" s="42"/>
    </row>
    <row r="20" spans="1:25" ht="15.7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  <c r="V20" s="11"/>
      <c r="W20" s="13"/>
      <c r="Y20" s="42"/>
    </row>
    <row r="21" spans="1:25" ht="15.7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  <c r="V21" s="11"/>
      <c r="W21" s="13"/>
      <c r="Y21" s="42"/>
    </row>
    <row r="22" spans="1:25" ht="15.7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  <c r="V22" s="11"/>
      <c r="W22" s="13"/>
    </row>
    <row r="23" spans="1:25" ht="15.7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  <c r="V23" s="11"/>
      <c r="W23" s="13"/>
    </row>
    <row r="24" spans="1:25" ht="15.75" x14ac:dyDescent="0.25">
      <c r="V24" s="11"/>
      <c r="W24" s="13"/>
    </row>
    <row r="25" spans="1:25" x14ac:dyDescent="0.25">
      <c r="V25" s="34"/>
      <c r="W25" s="42"/>
    </row>
  </sheetData>
  <mergeCells count="12">
    <mergeCell ref="K7:K8"/>
    <mergeCell ref="G17:L17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834FE-7625-4EAF-9D32-1607ADF95D3F}">
  <dimension ref="A1:T23"/>
  <sheetViews>
    <sheetView workbookViewId="0">
      <selection sqref="A1:T23"/>
    </sheetView>
  </sheetViews>
  <sheetFormatPr defaultRowHeight="15" x14ac:dyDescent="0.25"/>
  <cols>
    <col min="1" max="1" width="14" customWidth="1"/>
  </cols>
  <sheetData>
    <row r="1" spans="1:20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0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1" t="s">
        <v>20</v>
      </c>
      <c r="L2" s="1">
        <v>7</v>
      </c>
    </row>
    <row r="3" spans="1:20" x14ac:dyDescent="0.25">
      <c r="A3" s="53" t="s">
        <v>39</v>
      </c>
      <c r="B3" s="53"/>
      <c r="C3" s="53"/>
      <c r="D3" s="53"/>
      <c r="E3" s="53"/>
      <c r="F3" s="53"/>
      <c r="G3" s="53"/>
      <c r="H3" s="53"/>
      <c r="I3" s="53"/>
      <c r="J3" s="53"/>
      <c r="K3" s="1" t="s">
        <v>21</v>
      </c>
      <c r="L3" s="1">
        <v>3</v>
      </c>
    </row>
    <row r="4" spans="1:20" x14ac:dyDescent="0.25">
      <c r="A4" s="53" t="s">
        <v>35</v>
      </c>
      <c r="B4" s="53"/>
      <c r="C4" s="53"/>
      <c r="D4" s="53"/>
      <c r="E4" s="53"/>
      <c r="F4" s="53"/>
      <c r="G4" s="53"/>
      <c r="H4" s="53"/>
      <c r="I4" s="53"/>
      <c r="J4" s="53"/>
      <c r="K4" s="1" t="s">
        <v>22</v>
      </c>
      <c r="L4" s="1">
        <f>J16^2/(L2*L3)</f>
        <v>2605.2004761904759</v>
      </c>
    </row>
    <row r="5" spans="1:20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0" x14ac:dyDescent="0.25">
      <c r="A6" s="51" t="s">
        <v>2</v>
      </c>
      <c r="B6" s="51" t="s">
        <v>3</v>
      </c>
      <c r="C6" s="51"/>
      <c r="D6" s="51"/>
      <c r="E6" s="1"/>
      <c r="F6" s="6" t="s">
        <v>61</v>
      </c>
      <c r="G6" s="6"/>
      <c r="H6" s="6"/>
      <c r="I6" s="6"/>
      <c r="J6" s="6"/>
      <c r="K6" s="6" t="s">
        <v>19</v>
      </c>
    </row>
    <row r="7" spans="1:20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</row>
    <row r="8" spans="1:20" ht="15.75" x14ac:dyDescent="0.25">
      <c r="A8" s="5" t="s">
        <v>4</v>
      </c>
      <c r="B8" s="5">
        <v>12.3</v>
      </c>
      <c r="C8" s="5">
        <v>11.3</v>
      </c>
      <c r="D8" s="5">
        <v>11.7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</row>
    <row r="9" spans="1:20" ht="15.75" x14ac:dyDescent="0.25">
      <c r="A9" s="5" t="s">
        <v>5</v>
      </c>
      <c r="B9" s="5">
        <v>10.3</v>
      </c>
      <c r="C9" s="5">
        <v>9.9</v>
      </c>
      <c r="D9" s="5">
        <v>9</v>
      </c>
      <c r="E9" s="1"/>
      <c r="F9" s="7" t="s">
        <v>4</v>
      </c>
      <c r="G9" s="5">
        <v>12.3</v>
      </c>
      <c r="H9" s="5">
        <v>11.3</v>
      </c>
      <c r="I9" s="5">
        <v>11.7</v>
      </c>
      <c r="J9" s="14">
        <f>SUM(G9:I9)</f>
        <v>35.299999999999997</v>
      </c>
      <c r="K9" s="8"/>
      <c r="M9" s="19" t="s">
        <v>31</v>
      </c>
      <c r="N9" s="18">
        <f>L3-1</f>
        <v>2</v>
      </c>
      <c r="O9" s="23">
        <f>SUMSQ(G16:I16)/L2-L4</f>
        <v>1.5352380952385829</v>
      </c>
      <c r="P9" s="24">
        <f>O9/N9</f>
        <v>0.76761904761929145</v>
      </c>
      <c r="Q9" s="25">
        <f>P9/P11</f>
        <v>0.29550870760779535</v>
      </c>
      <c r="R9" s="18" t="s">
        <v>34</v>
      </c>
      <c r="S9" s="18">
        <v>3.89</v>
      </c>
      <c r="T9" s="18">
        <v>6.93</v>
      </c>
    </row>
    <row r="10" spans="1:20" ht="15.75" x14ac:dyDescent="0.25">
      <c r="A10" s="5" t="s">
        <v>6</v>
      </c>
      <c r="B10" s="5">
        <v>7.5</v>
      </c>
      <c r="C10" s="5">
        <v>11.7</v>
      </c>
      <c r="D10" s="5">
        <v>12.3</v>
      </c>
      <c r="E10" s="1"/>
      <c r="F10" s="7" t="s">
        <v>5</v>
      </c>
      <c r="G10" s="5">
        <v>10.3</v>
      </c>
      <c r="H10" s="5">
        <v>9.9</v>
      </c>
      <c r="I10" s="5">
        <v>9</v>
      </c>
      <c r="J10" s="14">
        <f t="shared" ref="J10:J15" si="0">SUM(G10:I10)</f>
        <v>29.200000000000003</v>
      </c>
      <c r="K10" s="8"/>
      <c r="M10" s="20" t="s">
        <v>12</v>
      </c>
      <c r="N10" s="21">
        <f>L2-1</f>
        <v>6</v>
      </c>
      <c r="O10" s="26">
        <f>SUMSQ(J9:J15)/L3-L4</f>
        <v>11.642857142857338</v>
      </c>
      <c r="P10" s="27">
        <f>O10/N10</f>
        <v>1.9404761904762229</v>
      </c>
      <c r="Q10" s="28">
        <f>P10/P11</f>
        <v>0.74702108157655311</v>
      </c>
      <c r="R10" s="21" t="s">
        <v>34</v>
      </c>
      <c r="S10" s="32">
        <v>3</v>
      </c>
      <c r="T10" s="21">
        <v>4.82</v>
      </c>
    </row>
    <row r="11" spans="1:20" ht="15.75" x14ac:dyDescent="0.25">
      <c r="A11" s="5" t="s">
        <v>7</v>
      </c>
      <c r="B11" s="5">
        <v>11</v>
      </c>
      <c r="C11" s="5">
        <v>12.1</v>
      </c>
      <c r="D11" s="5">
        <v>12</v>
      </c>
      <c r="E11" s="1"/>
      <c r="F11" s="7" t="s">
        <v>6</v>
      </c>
      <c r="G11" s="5">
        <v>7.5</v>
      </c>
      <c r="H11" s="5">
        <v>11.7</v>
      </c>
      <c r="I11" s="5">
        <v>12.3</v>
      </c>
      <c r="J11" s="14">
        <f t="shared" si="0"/>
        <v>31.5</v>
      </c>
      <c r="K11" s="8"/>
      <c r="M11" s="22" t="s">
        <v>32</v>
      </c>
      <c r="N11" s="29">
        <f>N12-N9-N10</f>
        <v>12</v>
      </c>
      <c r="O11" s="30">
        <f>O12-O9-O10</f>
        <v>31.171428571428351</v>
      </c>
      <c r="P11" s="31">
        <f>O11/N11</f>
        <v>2.5976190476190291</v>
      </c>
      <c r="Q11" s="29"/>
      <c r="R11" s="22"/>
      <c r="S11" s="22"/>
      <c r="T11" s="22"/>
    </row>
    <row r="12" spans="1:20" ht="15.75" x14ac:dyDescent="0.25">
      <c r="A12" s="5" t="s">
        <v>8</v>
      </c>
      <c r="B12" s="5">
        <v>11.4</v>
      </c>
      <c r="C12" s="5">
        <v>9.6999999999999993</v>
      </c>
      <c r="D12" s="5">
        <v>11.4</v>
      </c>
      <c r="E12" s="1"/>
      <c r="F12" s="7" t="s">
        <v>7</v>
      </c>
      <c r="G12" s="5">
        <v>11</v>
      </c>
      <c r="H12" s="5">
        <v>12.1</v>
      </c>
      <c r="I12" s="5">
        <v>12</v>
      </c>
      <c r="J12" s="14">
        <f t="shared" si="0"/>
        <v>35.1</v>
      </c>
      <c r="K12" s="8"/>
      <c r="M12" s="19" t="s">
        <v>33</v>
      </c>
      <c r="N12" s="18">
        <f>L2*L3-1</f>
        <v>20</v>
      </c>
      <c r="O12" s="23">
        <f>SUMSQ(G9:I15)-L4</f>
        <v>44.349523809524271</v>
      </c>
      <c r="P12" s="18"/>
      <c r="Q12" s="18"/>
      <c r="R12" s="19"/>
      <c r="S12" s="19"/>
      <c r="T12" s="19"/>
    </row>
    <row r="13" spans="1:20" ht="15.75" x14ac:dyDescent="0.25">
      <c r="A13" s="5" t="s">
        <v>9</v>
      </c>
      <c r="B13" s="5">
        <v>12.8</v>
      </c>
      <c r="C13" s="5">
        <v>13.2</v>
      </c>
      <c r="D13" s="5">
        <v>9.5</v>
      </c>
      <c r="E13" s="1"/>
      <c r="F13" s="7" t="s">
        <v>8</v>
      </c>
      <c r="G13" s="5">
        <v>11.4</v>
      </c>
      <c r="H13" s="5">
        <v>9.6999999999999993</v>
      </c>
      <c r="I13" s="5">
        <v>11.4</v>
      </c>
      <c r="J13" s="14">
        <f t="shared" si="0"/>
        <v>32.5</v>
      </c>
      <c r="K13" s="8"/>
    </row>
    <row r="14" spans="1:20" ht="15.75" x14ac:dyDescent="0.25">
      <c r="A14" s="5" t="s">
        <v>10</v>
      </c>
      <c r="B14" s="5">
        <v>10</v>
      </c>
      <c r="C14" s="5">
        <v>11.2</v>
      </c>
      <c r="D14" s="5">
        <v>13.6</v>
      </c>
      <c r="E14" s="1"/>
      <c r="F14" s="7" t="s">
        <v>9</v>
      </c>
      <c r="G14" s="5">
        <v>12.8</v>
      </c>
      <c r="H14" s="5">
        <v>13.2</v>
      </c>
      <c r="I14" s="5">
        <v>9.5</v>
      </c>
      <c r="J14" s="14">
        <f t="shared" si="0"/>
        <v>35.5</v>
      </c>
      <c r="K14" s="8"/>
    </row>
    <row r="15" spans="1:20" ht="15.75" x14ac:dyDescent="0.25">
      <c r="A15" s="3"/>
      <c r="B15" s="3"/>
      <c r="C15" s="3"/>
      <c r="D15" s="3"/>
      <c r="F15" s="7" t="s">
        <v>10</v>
      </c>
      <c r="G15" s="5">
        <v>10</v>
      </c>
      <c r="H15" s="5">
        <v>11.2</v>
      </c>
      <c r="I15" s="5">
        <v>13.6</v>
      </c>
      <c r="J15" s="14">
        <f t="shared" si="0"/>
        <v>34.799999999999997</v>
      </c>
      <c r="K15" s="8"/>
    </row>
    <row r="16" spans="1:20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75.3</v>
      </c>
      <c r="H16" s="9">
        <f t="shared" ref="H16:J16" si="1">SUM(H9:H15)</f>
        <v>79.100000000000009</v>
      </c>
      <c r="I16" s="9">
        <f t="shared" si="1"/>
        <v>79.5</v>
      </c>
      <c r="J16" s="9">
        <f t="shared" si="1"/>
        <v>233.89999999999998</v>
      </c>
      <c r="K16" s="10"/>
    </row>
    <row r="17" spans="1:1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6"/>
      <c r="J17" s="12"/>
      <c r="K17" s="13"/>
    </row>
    <row r="18" spans="1:15" x14ac:dyDescent="0.25">
      <c r="A18" s="3"/>
      <c r="B18" s="4" t="s">
        <v>43</v>
      </c>
      <c r="C18" s="4" t="s">
        <v>50</v>
      </c>
      <c r="D18" s="3"/>
      <c r="G18" s="56" t="s">
        <v>38</v>
      </c>
      <c r="H18" s="56"/>
      <c r="I18" s="56"/>
      <c r="J18" s="56"/>
      <c r="K18" s="56"/>
      <c r="L18" s="56"/>
      <c r="M18" s="2"/>
      <c r="N18" s="2"/>
      <c r="O18" s="2"/>
    </row>
    <row r="19" spans="1:15" x14ac:dyDescent="0.25">
      <c r="A19" s="3"/>
      <c r="B19" s="4" t="s">
        <v>44</v>
      </c>
      <c r="C19" s="4" t="s">
        <v>51</v>
      </c>
      <c r="D19" s="3"/>
      <c r="G19" s="56"/>
      <c r="H19" s="56"/>
      <c r="I19" s="56"/>
      <c r="J19" s="56"/>
      <c r="K19" s="56"/>
      <c r="L19" s="56"/>
      <c r="M19" s="2"/>
      <c r="N19" s="2"/>
      <c r="O19" s="2"/>
    </row>
    <row r="20" spans="1:15" x14ac:dyDescent="0.25">
      <c r="A20" s="3"/>
      <c r="B20" s="4" t="s">
        <v>45</v>
      </c>
      <c r="C20" s="4" t="s">
        <v>52</v>
      </c>
      <c r="D20" s="3"/>
      <c r="G20" s="56"/>
      <c r="H20" s="56"/>
      <c r="I20" s="56"/>
      <c r="J20" s="56"/>
      <c r="K20" s="56"/>
      <c r="L20" s="56"/>
      <c r="M20" s="2"/>
      <c r="N20" s="2"/>
      <c r="O20" s="2"/>
    </row>
    <row r="21" spans="1:15" x14ac:dyDescent="0.25">
      <c r="A21" s="3"/>
      <c r="B21" s="4" t="s">
        <v>46</v>
      </c>
      <c r="C21" s="4" t="s">
        <v>53</v>
      </c>
      <c r="D21" s="3"/>
      <c r="G21" s="56"/>
      <c r="H21" s="56"/>
      <c r="I21" s="56"/>
      <c r="J21" s="56"/>
      <c r="K21" s="56"/>
      <c r="L21" s="56"/>
      <c r="M21" s="2"/>
      <c r="N21" s="2"/>
      <c r="O21" s="2"/>
    </row>
    <row r="22" spans="1:15" x14ac:dyDescent="0.25">
      <c r="A22" s="3"/>
      <c r="B22" s="4" t="s">
        <v>47</v>
      </c>
      <c r="C22" s="4" t="s">
        <v>54</v>
      </c>
      <c r="D22" s="3"/>
      <c r="G22" s="56"/>
      <c r="H22" s="56"/>
      <c r="I22" s="56"/>
      <c r="J22" s="56"/>
      <c r="K22" s="56"/>
      <c r="L22" s="56"/>
    </row>
    <row r="23" spans="1:15" x14ac:dyDescent="0.25">
      <c r="A23" s="3"/>
      <c r="B23" s="3"/>
      <c r="C23" s="3"/>
      <c r="D23" s="3"/>
      <c r="G23" s="56"/>
      <c r="H23" s="56"/>
      <c r="I23" s="56"/>
      <c r="J23" s="56"/>
      <c r="K23" s="56"/>
      <c r="L23" s="56"/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16112-C533-47FE-A853-4B6DFF8DA751}">
  <dimension ref="A1:T23"/>
  <sheetViews>
    <sheetView workbookViewId="0">
      <selection activeCell="F6" sqref="F6"/>
    </sheetView>
  </sheetViews>
  <sheetFormatPr defaultRowHeight="15" x14ac:dyDescent="0.25"/>
  <cols>
    <col min="1" max="1" width="14.42578125" customWidth="1"/>
  </cols>
  <sheetData>
    <row r="1" spans="1:20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0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0" x14ac:dyDescent="0.25">
      <c r="A3" s="53" t="s">
        <v>11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0" x14ac:dyDescent="0.25">
      <c r="A4" s="53" t="s">
        <v>40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906.85714285714289</v>
      </c>
    </row>
    <row r="5" spans="1:20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0" x14ac:dyDescent="0.25">
      <c r="A6" s="51" t="s">
        <v>2</v>
      </c>
      <c r="B6" s="51" t="s">
        <v>3</v>
      </c>
      <c r="C6" s="51"/>
      <c r="D6" s="51"/>
      <c r="E6" s="1"/>
      <c r="F6" s="6" t="s">
        <v>59</v>
      </c>
      <c r="G6" s="6"/>
      <c r="H6" s="6"/>
      <c r="I6" s="6"/>
      <c r="J6" s="6"/>
      <c r="K6" s="6" t="s">
        <v>19</v>
      </c>
    </row>
    <row r="7" spans="1:20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</row>
    <row r="8" spans="1:20" ht="15.75" x14ac:dyDescent="0.25">
      <c r="A8" s="5" t="s">
        <v>4</v>
      </c>
      <c r="B8" s="5">
        <v>7</v>
      </c>
      <c r="C8" s="5">
        <v>6</v>
      </c>
      <c r="D8" s="5">
        <v>6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</row>
    <row r="9" spans="1:20" ht="15.75" x14ac:dyDescent="0.25">
      <c r="A9" s="5" t="s">
        <v>5</v>
      </c>
      <c r="B9" s="5">
        <v>6</v>
      </c>
      <c r="C9" s="5">
        <v>6</v>
      </c>
      <c r="D9" s="5">
        <v>6</v>
      </c>
      <c r="E9" s="1"/>
      <c r="F9" s="7" t="s">
        <v>4</v>
      </c>
      <c r="G9" s="5">
        <v>7</v>
      </c>
      <c r="H9" s="5">
        <v>6</v>
      </c>
      <c r="I9" s="5">
        <v>6</v>
      </c>
      <c r="J9" s="14">
        <f>SUM(G9:I9)</f>
        <v>19</v>
      </c>
      <c r="K9" s="8"/>
      <c r="M9" s="19" t="s">
        <v>31</v>
      </c>
      <c r="N9" s="18">
        <f>L3-1</f>
        <v>2</v>
      </c>
      <c r="O9" s="23">
        <f>SUMSQ(G16:I16)/L2-L4</f>
        <v>0.28571428571422075</v>
      </c>
      <c r="P9" s="24">
        <f>O9/N9</f>
        <v>0.14285714285711038</v>
      </c>
      <c r="Q9" s="25">
        <f>P9/P11</f>
        <v>0.18947368421048108</v>
      </c>
      <c r="R9" s="18" t="s">
        <v>34</v>
      </c>
      <c r="S9" s="18">
        <v>3.89</v>
      </c>
      <c r="T9" s="18">
        <v>6.93</v>
      </c>
    </row>
    <row r="10" spans="1:20" ht="15.75" x14ac:dyDescent="0.25">
      <c r="A10" s="5" t="s">
        <v>6</v>
      </c>
      <c r="B10" s="5">
        <v>7</v>
      </c>
      <c r="C10" s="5">
        <v>8</v>
      </c>
      <c r="D10" s="5">
        <v>7</v>
      </c>
      <c r="E10" s="1"/>
      <c r="F10" s="7" t="s">
        <v>5</v>
      </c>
      <c r="G10" s="5">
        <v>6</v>
      </c>
      <c r="H10" s="5">
        <v>6</v>
      </c>
      <c r="I10" s="5">
        <v>6</v>
      </c>
      <c r="J10" s="14">
        <f t="shared" ref="J10:J15" si="0">SUM(G10:I10)</f>
        <v>18</v>
      </c>
      <c r="K10" s="8"/>
      <c r="M10" s="20" t="s">
        <v>12</v>
      </c>
      <c r="N10" s="21">
        <f>L2-1</f>
        <v>6</v>
      </c>
      <c r="O10" s="26">
        <f>SUMSQ(J9:J15)/L3-L4</f>
        <v>11.809523809523739</v>
      </c>
      <c r="P10" s="27">
        <f>O10/N10</f>
        <v>1.9682539682539566</v>
      </c>
      <c r="Q10" s="28">
        <f>P10/P11</f>
        <v>2.6105263157894285</v>
      </c>
      <c r="R10" s="21" t="s">
        <v>34</v>
      </c>
      <c r="S10" s="32">
        <v>3</v>
      </c>
      <c r="T10" s="21">
        <v>4.82</v>
      </c>
    </row>
    <row r="11" spans="1:20" ht="15.75" x14ac:dyDescent="0.25">
      <c r="A11" s="5" t="s">
        <v>7</v>
      </c>
      <c r="B11" s="5">
        <v>8</v>
      </c>
      <c r="C11" s="5">
        <v>8</v>
      </c>
      <c r="D11" s="5">
        <v>7</v>
      </c>
      <c r="E11" s="1"/>
      <c r="F11" s="7" t="s">
        <v>6</v>
      </c>
      <c r="G11" s="5">
        <v>7</v>
      </c>
      <c r="H11" s="5">
        <v>8</v>
      </c>
      <c r="I11" s="5">
        <v>7</v>
      </c>
      <c r="J11" s="14">
        <f t="shared" si="0"/>
        <v>22</v>
      </c>
      <c r="K11" s="8"/>
      <c r="M11" s="22" t="s">
        <v>32</v>
      </c>
      <c r="N11" s="29">
        <f>N12-N9-N10</f>
        <v>12</v>
      </c>
      <c r="O11" s="30">
        <f>O12-O9-O10</f>
        <v>9.0476190476191505</v>
      </c>
      <c r="P11" s="31">
        <f>O11/N11</f>
        <v>0.7539682539682625</v>
      </c>
      <c r="Q11" s="29"/>
      <c r="R11" s="22"/>
      <c r="S11" s="29"/>
      <c r="T11" s="29"/>
    </row>
    <row r="12" spans="1:20" ht="15.75" x14ac:dyDescent="0.25">
      <c r="A12" s="5" t="s">
        <v>8</v>
      </c>
      <c r="B12" s="5">
        <v>6</v>
      </c>
      <c r="C12" s="5">
        <v>4</v>
      </c>
      <c r="D12" s="5">
        <v>6</v>
      </c>
      <c r="E12" s="1"/>
      <c r="F12" s="7" t="s">
        <v>7</v>
      </c>
      <c r="G12" s="5">
        <v>8</v>
      </c>
      <c r="H12" s="5">
        <v>8</v>
      </c>
      <c r="I12" s="5">
        <v>7</v>
      </c>
      <c r="J12" s="14">
        <f t="shared" si="0"/>
        <v>23</v>
      </c>
      <c r="K12" s="8"/>
      <c r="M12" s="19" t="s">
        <v>33</v>
      </c>
      <c r="N12" s="18">
        <f>L2*L3-1</f>
        <v>20</v>
      </c>
      <c r="O12" s="23">
        <f>SUMSQ(G9:I15)-L4</f>
        <v>21.14285714285711</v>
      </c>
      <c r="P12" s="18"/>
      <c r="Q12" s="18"/>
      <c r="R12" s="19"/>
      <c r="S12" s="19"/>
      <c r="T12" s="19"/>
    </row>
    <row r="13" spans="1:20" ht="15.75" x14ac:dyDescent="0.25">
      <c r="A13" s="5" t="s">
        <v>9</v>
      </c>
      <c r="B13" s="5">
        <v>8</v>
      </c>
      <c r="C13" s="5">
        <v>7</v>
      </c>
      <c r="D13" s="5">
        <v>6</v>
      </c>
      <c r="E13" s="1"/>
      <c r="F13" s="7" t="s">
        <v>8</v>
      </c>
      <c r="G13" s="5">
        <v>6</v>
      </c>
      <c r="H13" s="5">
        <v>4</v>
      </c>
      <c r="I13" s="5">
        <v>6</v>
      </c>
      <c r="J13" s="14">
        <f t="shared" si="0"/>
        <v>16</v>
      </c>
      <c r="K13" s="8"/>
    </row>
    <row r="14" spans="1:20" ht="15.75" x14ac:dyDescent="0.25">
      <c r="A14" s="5" t="s">
        <v>10</v>
      </c>
      <c r="B14" s="5">
        <v>5</v>
      </c>
      <c r="C14" s="5">
        <v>7</v>
      </c>
      <c r="D14" s="5">
        <v>7</v>
      </c>
      <c r="E14" s="1"/>
      <c r="F14" s="7" t="s">
        <v>9</v>
      </c>
      <c r="G14" s="5">
        <v>8</v>
      </c>
      <c r="H14" s="5">
        <v>7</v>
      </c>
      <c r="I14" s="5">
        <v>6</v>
      </c>
      <c r="J14" s="14">
        <f t="shared" si="0"/>
        <v>21</v>
      </c>
      <c r="K14" s="8"/>
    </row>
    <row r="15" spans="1:20" ht="15.75" x14ac:dyDescent="0.25">
      <c r="A15" s="3"/>
      <c r="B15" s="3"/>
      <c r="C15" s="3"/>
      <c r="D15" s="3"/>
      <c r="F15" s="7" t="s">
        <v>10</v>
      </c>
      <c r="G15" s="5">
        <v>5</v>
      </c>
      <c r="H15" s="5">
        <v>7</v>
      </c>
      <c r="I15" s="5">
        <v>7</v>
      </c>
      <c r="J15" s="14">
        <f t="shared" si="0"/>
        <v>19</v>
      </c>
      <c r="K15" s="8"/>
    </row>
    <row r="16" spans="1:20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47</v>
      </c>
      <c r="H16" s="9">
        <f t="shared" ref="H16:J16" si="1">SUM(H9:H15)</f>
        <v>46</v>
      </c>
      <c r="I16" s="9">
        <f t="shared" si="1"/>
        <v>45</v>
      </c>
      <c r="J16" s="9">
        <f t="shared" si="1"/>
        <v>138</v>
      </c>
      <c r="K16" s="10"/>
    </row>
    <row r="17" spans="1:1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2"/>
      <c r="J17" s="12"/>
      <c r="K17" s="13"/>
    </row>
    <row r="18" spans="1:15" x14ac:dyDescent="0.25">
      <c r="A18" s="3"/>
      <c r="B18" s="4" t="s">
        <v>43</v>
      </c>
      <c r="C18" s="4" t="s">
        <v>50</v>
      </c>
      <c r="D18" s="3"/>
      <c r="G18" s="50" t="s">
        <v>38</v>
      </c>
      <c r="H18" s="50"/>
      <c r="I18" s="50"/>
      <c r="J18" s="50"/>
      <c r="K18" s="50"/>
      <c r="L18" s="50"/>
      <c r="M18" s="2"/>
      <c r="N18" s="2"/>
      <c r="O18" s="2"/>
    </row>
    <row r="19" spans="1:1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</row>
    <row r="20" spans="1:1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</row>
    <row r="21" spans="1:1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</row>
    <row r="22" spans="1:1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</row>
    <row r="23" spans="1:1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0D2C5-D0E5-4B17-B876-AF19298DE68E}">
  <dimension ref="A1:T23"/>
  <sheetViews>
    <sheetView workbookViewId="0">
      <selection activeCell="F7" sqref="F7:F8"/>
    </sheetView>
  </sheetViews>
  <sheetFormatPr defaultRowHeight="15" x14ac:dyDescent="0.25"/>
  <cols>
    <col min="1" max="1" width="15" customWidth="1"/>
  </cols>
  <sheetData>
    <row r="1" spans="1:20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0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0" x14ac:dyDescent="0.25">
      <c r="A3" s="53" t="s">
        <v>39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0" x14ac:dyDescent="0.25">
      <c r="A4" s="53" t="s">
        <v>40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4237.2804761904772</v>
      </c>
    </row>
    <row r="5" spans="1:20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0" x14ac:dyDescent="0.25">
      <c r="A6" s="51" t="s">
        <v>2</v>
      </c>
      <c r="B6" s="51" t="s">
        <v>3</v>
      </c>
      <c r="C6" s="51"/>
      <c r="D6" s="51"/>
      <c r="E6" s="1"/>
      <c r="F6" s="6" t="s">
        <v>62</v>
      </c>
      <c r="G6" s="6"/>
      <c r="H6" s="6"/>
      <c r="I6" s="6"/>
      <c r="J6" s="6"/>
      <c r="K6" s="6" t="s">
        <v>19</v>
      </c>
    </row>
    <row r="7" spans="1:20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</row>
    <row r="8" spans="1:20" ht="15.75" x14ac:dyDescent="0.25">
      <c r="A8" s="5" t="s">
        <v>4</v>
      </c>
      <c r="B8" s="5">
        <v>16.399999999999999</v>
      </c>
      <c r="C8" s="5">
        <v>13.3</v>
      </c>
      <c r="D8" s="5">
        <v>14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</row>
    <row r="9" spans="1:20" ht="15.75" x14ac:dyDescent="0.25">
      <c r="A9" s="5" t="s">
        <v>5</v>
      </c>
      <c r="B9" s="5">
        <v>11</v>
      </c>
      <c r="C9" s="5">
        <v>11.3</v>
      </c>
      <c r="D9" s="5">
        <v>12.5</v>
      </c>
      <c r="E9" s="1"/>
      <c r="F9" s="7" t="s">
        <v>4</v>
      </c>
      <c r="G9" s="5">
        <v>16.399999999999999</v>
      </c>
      <c r="H9" s="5">
        <v>13.3</v>
      </c>
      <c r="I9" s="5">
        <v>14</v>
      </c>
      <c r="J9" s="14">
        <f>SUM(G9:I9)</f>
        <v>43.7</v>
      </c>
      <c r="K9" s="8"/>
      <c r="M9" s="19" t="s">
        <v>31</v>
      </c>
      <c r="N9" s="18">
        <f>L3-1</f>
        <v>2</v>
      </c>
      <c r="O9" s="23">
        <f>SUMSQ(G16:I16)/L2-L4</f>
        <v>0.4723809523793534</v>
      </c>
      <c r="P9" s="24">
        <f>O9/N9</f>
        <v>0.2361904761896767</v>
      </c>
      <c r="Q9" s="25">
        <f>P9/P11</f>
        <v>7.2498721040459194E-2</v>
      </c>
      <c r="R9" s="18" t="s">
        <v>34</v>
      </c>
      <c r="S9" s="18">
        <v>3.89</v>
      </c>
      <c r="T9" s="18">
        <v>6.93</v>
      </c>
    </row>
    <row r="10" spans="1:20" ht="15.75" x14ac:dyDescent="0.25">
      <c r="A10" s="5" t="s">
        <v>6</v>
      </c>
      <c r="B10" s="5">
        <v>13.1</v>
      </c>
      <c r="C10" s="5">
        <v>18.3</v>
      </c>
      <c r="D10" s="5">
        <v>16.899999999999999</v>
      </c>
      <c r="E10" s="1"/>
      <c r="F10" s="7" t="s">
        <v>5</v>
      </c>
      <c r="G10" s="5">
        <v>11</v>
      </c>
      <c r="H10" s="5">
        <v>11.3</v>
      </c>
      <c r="I10" s="5">
        <v>12.5</v>
      </c>
      <c r="J10" s="14">
        <f t="shared" ref="J10:J15" si="0">SUM(G10:I10)</f>
        <v>34.799999999999997</v>
      </c>
      <c r="K10" s="8"/>
      <c r="M10" s="20" t="s">
        <v>12</v>
      </c>
      <c r="N10" s="21">
        <f>L2-1</f>
        <v>6</v>
      </c>
      <c r="O10" s="26">
        <f>SUMSQ(J9:J15)/L3-L4</f>
        <v>48.182857142856847</v>
      </c>
      <c r="P10" s="27">
        <f>O10/N10</f>
        <v>8.0304761904761417</v>
      </c>
      <c r="Q10" s="28">
        <f>P10/P11</f>
        <v>2.4649565153839412</v>
      </c>
      <c r="R10" s="21" t="s">
        <v>34</v>
      </c>
      <c r="S10" s="32">
        <v>3</v>
      </c>
      <c r="T10" s="21">
        <v>4.82</v>
      </c>
    </row>
    <row r="11" spans="1:20" ht="15.75" x14ac:dyDescent="0.25">
      <c r="A11" s="5" t="s">
        <v>7</v>
      </c>
      <c r="B11" s="5">
        <v>16.100000000000001</v>
      </c>
      <c r="C11" s="5">
        <v>16.5</v>
      </c>
      <c r="D11" s="5">
        <v>15</v>
      </c>
      <c r="E11" s="1"/>
      <c r="F11" s="7" t="s">
        <v>6</v>
      </c>
      <c r="G11" s="5">
        <v>13.1</v>
      </c>
      <c r="H11" s="5">
        <v>18.3</v>
      </c>
      <c r="I11" s="5">
        <v>16.899999999999999</v>
      </c>
      <c r="J11" s="14">
        <f t="shared" si="0"/>
        <v>48.3</v>
      </c>
      <c r="K11" s="8"/>
      <c r="M11" s="22" t="s">
        <v>32</v>
      </c>
      <c r="N11" s="29">
        <f>N12-N9-N10</f>
        <v>12</v>
      </c>
      <c r="O11" s="30">
        <f>O12-O9-O10</f>
        <v>39.094285714287253</v>
      </c>
      <c r="P11" s="31">
        <f>O11/N11</f>
        <v>3.2578571428572709</v>
      </c>
      <c r="Q11" s="29"/>
      <c r="R11" s="22"/>
      <c r="S11" s="22"/>
      <c r="T11" s="22"/>
    </row>
    <row r="12" spans="1:20" ht="15.75" x14ac:dyDescent="0.25">
      <c r="A12" s="5" t="s">
        <v>8</v>
      </c>
      <c r="B12" s="5">
        <v>13</v>
      </c>
      <c r="C12" s="5">
        <v>11</v>
      </c>
      <c r="D12" s="5">
        <v>13.7</v>
      </c>
      <c r="E12" s="1"/>
      <c r="F12" s="7" t="s">
        <v>7</v>
      </c>
      <c r="G12" s="5">
        <v>16.100000000000001</v>
      </c>
      <c r="H12" s="5">
        <v>16.5</v>
      </c>
      <c r="I12" s="5">
        <v>15</v>
      </c>
      <c r="J12" s="14">
        <f t="shared" si="0"/>
        <v>47.6</v>
      </c>
      <c r="K12" s="8"/>
      <c r="M12" s="19" t="s">
        <v>33</v>
      </c>
      <c r="N12" s="18">
        <f>L2*L3-1</f>
        <v>20</v>
      </c>
      <c r="O12" s="23">
        <f>SUMSQ(G9:I15)-L4</f>
        <v>87.749523809523453</v>
      </c>
      <c r="P12" s="18"/>
      <c r="Q12" s="18"/>
      <c r="R12" s="19"/>
      <c r="S12" s="19"/>
      <c r="T12" s="19"/>
    </row>
    <row r="13" spans="1:20" ht="15.75" x14ac:dyDescent="0.25">
      <c r="A13" s="5" t="s">
        <v>9</v>
      </c>
      <c r="B13" s="5">
        <v>16.5</v>
      </c>
      <c r="C13" s="5">
        <v>14.3</v>
      </c>
      <c r="D13" s="5">
        <v>12.8</v>
      </c>
      <c r="E13" s="1"/>
      <c r="F13" s="7" t="s">
        <v>8</v>
      </c>
      <c r="G13" s="5">
        <v>13</v>
      </c>
      <c r="H13" s="5">
        <v>11</v>
      </c>
      <c r="I13" s="5">
        <v>13.7</v>
      </c>
      <c r="J13" s="14">
        <f t="shared" si="0"/>
        <v>37.700000000000003</v>
      </c>
      <c r="K13" s="8"/>
    </row>
    <row r="14" spans="1:20" ht="15.75" x14ac:dyDescent="0.25">
      <c r="A14" s="5" t="s">
        <v>10</v>
      </c>
      <c r="B14" s="5">
        <v>12.4</v>
      </c>
      <c r="C14" s="5">
        <v>14.2</v>
      </c>
      <c r="D14" s="5">
        <v>16</v>
      </c>
      <c r="E14" s="1"/>
      <c r="F14" s="7" t="s">
        <v>9</v>
      </c>
      <c r="G14" s="5">
        <v>16.5</v>
      </c>
      <c r="H14" s="5">
        <v>14.3</v>
      </c>
      <c r="I14" s="5">
        <v>12.8</v>
      </c>
      <c r="J14" s="14">
        <f t="shared" si="0"/>
        <v>43.6</v>
      </c>
      <c r="K14" s="8"/>
    </row>
    <row r="15" spans="1:20" ht="15.75" x14ac:dyDescent="0.25">
      <c r="A15" s="3"/>
      <c r="B15" s="3"/>
      <c r="C15" s="3"/>
      <c r="D15" s="3"/>
      <c r="F15" s="7" t="s">
        <v>10</v>
      </c>
      <c r="G15" s="5">
        <v>12.4</v>
      </c>
      <c r="H15" s="5">
        <v>14.2</v>
      </c>
      <c r="I15" s="5">
        <v>16</v>
      </c>
      <c r="J15" s="14">
        <f t="shared" si="0"/>
        <v>42.6</v>
      </c>
      <c r="K15" s="8"/>
    </row>
    <row r="16" spans="1:20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98.5</v>
      </c>
      <c r="H16" s="9">
        <f t="shared" ref="H16:J16" si="1">SUM(H9:H15)</f>
        <v>98.9</v>
      </c>
      <c r="I16" s="9">
        <f t="shared" si="1"/>
        <v>100.89999999999999</v>
      </c>
      <c r="J16" s="9">
        <f t="shared" si="1"/>
        <v>298.3</v>
      </c>
      <c r="K16" s="10"/>
    </row>
    <row r="17" spans="1:1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6"/>
      <c r="J17" s="12"/>
      <c r="K17" s="13"/>
    </row>
    <row r="18" spans="1:15" x14ac:dyDescent="0.25">
      <c r="A18" s="3"/>
      <c r="B18" s="4" t="s">
        <v>43</v>
      </c>
      <c r="C18" s="4" t="s">
        <v>50</v>
      </c>
      <c r="D18" s="3"/>
      <c r="G18" s="56" t="s">
        <v>38</v>
      </c>
      <c r="H18" s="56"/>
      <c r="I18" s="56"/>
      <c r="J18" s="56"/>
      <c r="K18" s="56"/>
      <c r="L18" s="56"/>
      <c r="M18" s="2"/>
      <c r="N18" s="2"/>
      <c r="O18" s="2"/>
    </row>
    <row r="19" spans="1:15" x14ac:dyDescent="0.25">
      <c r="A19" s="3"/>
      <c r="B19" s="4" t="s">
        <v>44</v>
      </c>
      <c r="C19" s="4" t="s">
        <v>51</v>
      </c>
      <c r="D19" s="3"/>
      <c r="G19" s="56"/>
      <c r="H19" s="56"/>
      <c r="I19" s="56"/>
      <c r="J19" s="56"/>
      <c r="K19" s="56"/>
      <c r="L19" s="56"/>
      <c r="M19" s="2"/>
      <c r="N19" s="2"/>
      <c r="O19" s="2"/>
    </row>
    <row r="20" spans="1:15" x14ac:dyDescent="0.25">
      <c r="A20" s="3"/>
      <c r="B20" s="4" t="s">
        <v>45</v>
      </c>
      <c r="C20" s="4" t="s">
        <v>52</v>
      </c>
      <c r="D20" s="3"/>
      <c r="G20" s="56"/>
      <c r="H20" s="56"/>
      <c r="I20" s="56"/>
      <c r="J20" s="56"/>
      <c r="K20" s="56"/>
      <c r="L20" s="56"/>
      <c r="M20" s="2"/>
      <c r="N20" s="2"/>
      <c r="O20" s="2"/>
    </row>
    <row r="21" spans="1:15" x14ac:dyDescent="0.25">
      <c r="A21" s="3"/>
      <c r="B21" s="4" t="s">
        <v>46</v>
      </c>
      <c r="C21" s="4" t="s">
        <v>53</v>
      </c>
      <c r="D21" s="3"/>
      <c r="G21" s="56"/>
      <c r="H21" s="56"/>
      <c r="I21" s="56"/>
      <c r="J21" s="56"/>
      <c r="K21" s="56"/>
      <c r="L21" s="56"/>
      <c r="M21" s="2"/>
      <c r="N21" s="2"/>
      <c r="O21" s="2"/>
    </row>
    <row r="22" spans="1:15" x14ac:dyDescent="0.25">
      <c r="A22" s="3"/>
      <c r="B22" s="4" t="s">
        <v>47</v>
      </c>
      <c r="C22" s="4" t="s">
        <v>54</v>
      </c>
      <c r="D22" s="3"/>
      <c r="G22" s="56"/>
      <c r="H22" s="56"/>
      <c r="I22" s="56"/>
      <c r="J22" s="56"/>
      <c r="K22" s="56"/>
      <c r="L22" s="56"/>
    </row>
    <row r="23" spans="1:15" x14ac:dyDescent="0.25">
      <c r="A23" s="3"/>
      <c r="B23" s="3"/>
      <c r="C23" s="3"/>
      <c r="D23" s="3"/>
      <c r="G23" s="56"/>
      <c r="H23" s="56"/>
      <c r="I23" s="56"/>
      <c r="J23" s="56"/>
      <c r="K23" s="56"/>
      <c r="L23" s="56"/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7F937-F27A-44BE-92C5-A3B759BDBC5D}">
  <dimension ref="A1:T23"/>
  <sheetViews>
    <sheetView workbookViewId="0">
      <selection activeCell="F6" sqref="F6"/>
    </sheetView>
  </sheetViews>
  <sheetFormatPr defaultRowHeight="15" x14ac:dyDescent="0.25"/>
  <cols>
    <col min="1" max="1" width="14.7109375" customWidth="1"/>
  </cols>
  <sheetData>
    <row r="1" spans="1:20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0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0" x14ac:dyDescent="0.25">
      <c r="A3" s="53" t="s">
        <v>11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0" x14ac:dyDescent="0.25">
      <c r="A4" s="53" t="s">
        <v>55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2720.0476190476193</v>
      </c>
    </row>
    <row r="5" spans="1:20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0" x14ac:dyDescent="0.25">
      <c r="A6" s="51" t="s">
        <v>2</v>
      </c>
      <c r="B6" s="51" t="s">
        <v>3</v>
      </c>
      <c r="C6" s="51"/>
      <c r="D6" s="51"/>
      <c r="E6" s="1"/>
      <c r="F6" s="6" t="s">
        <v>58</v>
      </c>
      <c r="G6" s="6"/>
      <c r="H6" s="6"/>
      <c r="I6" s="6"/>
      <c r="J6" s="6"/>
      <c r="K6" s="6" t="s">
        <v>19</v>
      </c>
    </row>
    <row r="7" spans="1:20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</row>
    <row r="8" spans="1:20" ht="15.75" x14ac:dyDescent="0.25">
      <c r="A8" s="5" t="s">
        <v>4</v>
      </c>
      <c r="B8" s="5">
        <v>22</v>
      </c>
      <c r="C8" s="5">
        <v>9</v>
      </c>
      <c r="D8" s="5">
        <v>8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</row>
    <row r="9" spans="1:20" ht="15.75" x14ac:dyDescent="0.25">
      <c r="A9" s="5" t="s">
        <v>5</v>
      </c>
      <c r="B9" s="5">
        <v>7</v>
      </c>
      <c r="C9" s="5">
        <v>8</v>
      </c>
      <c r="D9" s="5">
        <v>9</v>
      </c>
      <c r="E9" s="1"/>
      <c r="F9" s="7" t="s">
        <v>4</v>
      </c>
      <c r="G9" s="5">
        <v>22</v>
      </c>
      <c r="H9" s="5">
        <v>9</v>
      </c>
      <c r="I9" s="5">
        <v>8</v>
      </c>
      <c r="J9" s="14">
        <f>SUM(G9:I9)</f>
        <v>39</v>
      </c>
      <c r="K9" s="8"/>
      <c r="M9" s="19" t="s">
        <v>31</v>
      </c>
      <c r="N9" s="18">
        <f>L3-1</f>
        <v>2</v>
      </c>
      <c r="O9" s="23">
        <f>SUMSQ(G16:I16)/L2-L4</f>
        <v>12.095238095238074</v>
      </c>
      <c r="P9" s="24">
        <f>O9/N9</f>
        <v>6.0476190476190368</v>
      </c>
      <c r="Q9" s="25">
        <f>P9/P11</f>
        <v>0.23671947809878813</v>
      </c>
      <c r="R9" s="18" t="s">
        <v>34</v>
      </c>
      <c r="S9" s="18">
        <v>3.89</v>
      </c>
      <c r="T9" s="18">
        <v>6.93</v>
      </c>
    </row>
    <row r="10" spans="1:20" ht="15.75" x14ac:dyDescent="0.25">
      <c r="A10" s="5" t="s">
        <v>6</v>
      </c>
      <c r="B10" s="5">
        <v>11</v>
      </c>
      <c r="C10" s="5">
        <v>22</v>
      </c>
      <c r="D10" s="5">
        <v>17</v>
      </c>
      <c r="E10" s="1"/>
      <c r="F10" s="7" t="s">
        <v>5</v>
      </c>
      <c r="G10" s="5">
        <v>7</v>
      </c>
      <c r="H10" s="5">
        <v>8</v>
      </c>
      <c r="I10" s="5">
        <v>9</v>
      </c>
      <c r="J10" s="14">
        <f t="shared" ref="J10:J15" si="0">SUM(G10:I10)</f>
        <v>24</v>
      </c>
      <c r="K10" s="8"/>
      <c r="M10" s="20" t="s">
        <v>12</v>
      </c>
      <c r="N10" s="21">
        <f>L2-1</f>
        <v>6</v>
      </c>
      <c r="O10" s="26">
        <f>SUMSQ(J9:J15)/L3-L4</f>
        <v>144.28571428571422</v>
      </c>
      <c r="P10" s="27">
        <f>O10/N10</f>
        <v>24.047619047619037</v>
      </c>
      <c r="Q10" s="28">
        <f>P10/P11</f>
        <v>0.94128611369990678</v>
      </c>
      <c r="R10" s="21" t="s">
        <v>34</v>
      </c>
      <c r="S10" s="32">
        <v>3</v>
      </c>
      <c r="T10" s="21">
        <v>4.82</v>
      </c>
    </row>
    <row r="11" spans="1:20" ht="15.75" x14ac:dyDescent="0.25">
      <c r="A11" s="5" t="s">
        <v>7</v>
      </c>
      <c r="B11" s="5">
        <v>12</v>
      </c>
      <c r="C11" s="5">
        <v>10</v>
      </c>
      <c r="D11" s="5">
        <v>11</v>
      </c>
      <c r="E11" s="1"/>
      <c r="F11" s="7" t="s">
        <v>6</v>
      </c>
      <c r="G11" s="5">
        <v>11</v>
      </c>
      <c r="H11" s="5">
        <v>22</v>
      </c>
      <c r="I11" s="5">
        <v>17</v>
      </c>
      <c r="J11" s="14">
        <f t="shared" si="0"/>
        <v>50</v>
      </c>
      <c r="K11" s="8"/>
      <c r="M11" s="22" t="s">
        <v>32</v>
      </c>
      <c r="N11" s="29">
        <f>N12-N9-N10</f>
        <v>12</v>
      </c>
      <c r="O11" s="30">
        <f>O12-O9-O10</f>
        <v>306.57142857142844</v>
      </c>
      <c r="P11" s="31">
        <f>O11/N11</f>
        <v>25.547619047619037</v>
      </c>
      <c r="Q11" s="29"/>
      <c r="R11" s="22"/>
      <c r="S11" s="29"/>
      <c r="T11" s="29"/>
    </row>
    <row r="12" spans="1:20" ht="15.75" x14ac:dyDescent="0.25">
      <c r="A12" s="5" t="s">
        <v>8</v>
      </c>
      <c r="B12" s="5">
        <v>7</v>
      </c>
      <c r="C12" s="5">
        <v>6</v>
      </c>
      <c r="D12" s="5">
        <v>20</v>
      </c>
      <c r="E12" s="1"/>
      <c r="F12" s="7" t="s">
        <v>7</v>
      </c>
      <c r="G12" s="5">
        <v>12</v>
      </c>
      <c r="H12" s="5">
        <v>10</v>
      </c>
      <c r="I12" s="5">
        <v>11</v>
      </c>
      <c r="J12" s="14">
        <f t="shared" si="0"/>
        <v>33</v>
      </c>
      <c r="K12" s="8"/>
      <c r="M12" s="19" t="s">
        <v>33</v>
      </c>
      <c r="N12" s="18">
        <f>L2*L3-1</f>
        <v>20</v>
      </c>
      <c r="O12" s="23">
        <f>SUMSQ(G9:I15)-L4</f>
        <v>462.95238095238074</v>
      </c>
      <c r="P12" s="18"/>
      <c r="Q12" s="18"/>
      <c r="R12" s="19"/>
      <c r="S12" s="19"/>
      <c r="T12" s="19"/>
    </row>
    <row r="13" spans="1:20" ht="15.75" x14ac:dyDescent="0.25">
      <c r="A13" s="5" t="s">
        <v>9</v>
      </c>
      <c r="B13" s="5">
        <v>10</v>
      </c>
      <c r="C13" s="5">
        <v>9</v>
      </c>
      <c r="D13" s="5">
        <v>8</v>
      </c>
      <c r="E13" s="1"/>
      <c r="F13" s="7" t="s">
        <v>8</v>
      </c>
      <c r="G13" s="5">
        <v>7</v>
      </c>
      <c r="H13" s="5">
        <v>6</v>
      </c>
      <c r="I13" s="5">
        <v>20</v>
      </c>
      <c r="J13" s="14">
        <f t="shared" si="0"/>
        <v>33</v>
      </c>
      <c r="K13" s="8"/>
    </row>
    <row r="14" spans="1:20" ht="15.75" x14ac:dyDescent="0.25">
      <c r="A14" s="5" t="s">
        <v>10</v>
      </c>
      <c r="B14" s="5">
        <v>11</v>
      </c>
      <c r="C14" s="5">
        <v>9</v>
      </c>
      <c r="D14" s="5">
        <v>13</v>
      </c>
      <c r="E14" s="1"/>
      <c r="F14" s="7" t="s">
        <v>9</v>
      </c>
      <c r="G14" s="5">
        <v>10</v>
      </c>
      <c r="H14" s="5">
        <v>9</v>
      </c>
      <c r="I14" s="5">
        <v>8</v>
      </c>
      <c r="J14" s="14">
        <f t="shared" si="0"/>
        <v>27</v>
      </c>
      <c r="K14" s="8"/>
    </row>
    <row r="15" spans="1:20" ht="15.75" x14ac:dyDescent="0.25">
      <c r="A15" s="3"/>
      <c r="B15" s="3"/>
      <c r="C15" s="3"/>
      <c r="D15" s="3"/>
      <c r="F15" s="7" t="s">
        <v>10</v>
      </c>
      <c r="G15" s="5">
        <v>11</v>
      </c>
      <c r="H15" s="5">
        <v>9</v>
      </c>
      <c r="I15" s="5">
        <v>13</v>
      </c>
      <c r="J15" s="14">
        <f t="shared" si="0"/>
        <v>33</v>
      </c>
      <c r="K15" s="8"/>
    </row>
    <row r="16" spans="1:20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80</v>
      </c>
      <c r="H16" s="9">
        <f t="shared" ref="H16:J16" si="1">SUM(H9:H15)</f>
        <v>73</v>
      </c>
      <c r="I16" s="9">
        <f t="shared" si="1"/>
        <v>86</v>
      </c>
      <c r="J16" s="9">
        <f t="shared" si="1"/>
        <v>239</v>
      </c>
      <c r="K16" s="10"/>
    </row>
    <row r="17" spans="1:1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2"/>
      <c r="J17" s="12"/>
      <c r="K17" s="13"/>
    </row>
    <row r="18" spans="1:15" x14ac:dyDescent="0.25">
      <c r="A18" s="3"/>
      <c r="B18" s="4" t="s">
        <v>43</v>
      </c>
      <c r="C18" s="4" t="s">
        <v>50</v>
      </c>
      <c r="D18" s="3"/>
      <c r="G18" s="50" t="s">
        <v>38</v>
      </c>
      <c r="H18" s="50"/>
      <c r="I18" s="50"/>
      <c r="J18" s="50"/>
      <c r="K18" s="50"/>
      <c r="L18" s="50"/>
      <c r="M18" s="2"/>
      <c r="N18" s="2"/>
      <c r="O18" s="2"/>
    </row>
    <row r="19" spans="1:1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</row>
    <row r="20" spans="1:1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</row>
    <row r="21" spans="1:1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</row>
    <row r="22" spans="1:1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</row>
    <row r="23" spans="1:1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6F236-A444-49FC-B533-F5077A8866EA}">
  <dimension ref="A1:T23"/>
  <sheetViews>
    <sheetView topLeftCell="A4" workbookViewId="0">
      <selection activeCell="F6" sqref="F6"/>
    </sheetView>
  </sheetViews>
  <sheetFormatPr defaultRowHeight="15" x14ac:dyDescent="0.25"/>
  <cols>
    <col min="1" max="1" width="14.5703125" customWidth="1"/>
  </cols>
  <sheetData>
    <row r="1" spans="1:20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0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0" x14ac:dyDescent="0.25">
      <c r="A3" s="53" t="s">
        <v>39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0" x14ac:dyDescent="0.25">
      <c r="A4" s="53" t="s">
        <v>55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8036.0304761904781</v>
      </c>
    </row>
    <row r="5" spans="1:20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0" x14ac:dyDescent="0.25">
      <c r="A6" s="51" t="s">
        <v>2</v>
      </c>
      <c r="B6" s="51" t="s">
        <v>3</v>
      </c>
      <c r="C6" s="51"/>
      <c r="D6" s="51"/>
      <c r="E6" s="1"/>
      <c r="F6" s="6" t="s">
        <v>63</v>
      </c>
      <c r="G6" s="6"/>
      <c r="H6" s="6"/>
      <c r="I6" s="6"/>
      <c r="J6" s="6"/>
      <c r="K6" s="6" t="s">
        <v>19</v>
      </c>
    </row>
    <row r="7" spans="1:20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</row>
    <row r="8" spans="1:20" ht="15.75" x14ac:dyDescent="0.25">
      <c r="A8" s="5" t="s">
        <v>4</v>
      </c>
      <c r="B8" s="5">
        <v>23.4</v>
      </c>
      <c r="C8" s="5">
        <v>16.3</v>
      </c>
      <c r="D8" s="5">
        <v>17.7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</row>
    <row r="9" spans="1:20" ht="15.75" x14ac:dyDescent="0.25">
      <c r="A9" s="5" t="s">
        <v>5</v>
      </c>
      <c r="B9" s="5">
        <v>18.899999999999999</v>
      </c>
      <c r="C9" s="5">
        <v>14</v>
      </c>
      <c r="D9" s="5">
        <v>17.5</v>
      </c>
      <c r="E9" s="1"/>
      <c r="F9" s="7" t="s">
        <v>4</v>
      </c>
      <c r="G9" s="5">
        <v>23.4</v>
      </c>
      <c r="H9" s="5">
        <v>16.3</v>
      </c>
      <c r="I9" s="5">
        <v>17.7</v>
      </c>
      <c r="J9" s="14">
        <f>SUM(G9:I9)</f>
        <v>57.400000000000006</v>
      </c>
      <c r="K9" s="8"/>
      <c r="M9" s="19" t="s">
        <v>31</v>
      </c>
      <c r="N9" s="18">
        <f>L3-1</f>
        <v>2</v>
      </c>
      <c r="O9" s="23">
        <f>SUMSQ(G16:I16)/L2-L4</f>
        <v>12.835238095235582</v>
      </c>
      <c r="P9" s="24">
        <f>O9/N9</f>
        <v>6.4176190476177908</v>
      </c>
      <c r="Q9" s="25">
        <f>P9/P11</f>
        <v>0.74432519008065368</v>
      </c>
      <c r="R9" s="18" t="s">
        <v>34</v>
      </c>
      <c r="S9" s="18">
        <v>3.89</v>
      </c>
      <c r="T9" s="18">
        <v>6.93</v>
      </c>
    </row>
    <row r="10" spans="1:20" ht="15.75" x14ac:dyDescent="0.25">
      <c r="A10" s="5" t="s">
        <v>6</v>
      </c>
      <c r="B10" s="5">
        <v>18.5</v>
      </c>
      <c r="C10" s="5">
        <v>26</v>
      </c>
      <c r="D10" s="5">
        <v>24.5</v>
      </c>
      <c r="E10" s="1"/>
      <c r="F10" s="7" t="s">
        <v>5</v>
      </c>
      <c r="G10" s="5">
        <v>18.899999999999999</v>
      </c>
      <c r="H10" s="5">
        <v>14</v>
      </c>
      <c r="I10" s="5">
        <v>17.5</v>
      </c>
      <c r="J10" s="14">
        <f t="shared" ref="J10:J15" si="0">SUM(G10:I10)</f>
        <v>50.4</v>
      </c>
      <c r="K10" s="8"/>
      <c r="M10" s="20" t="s">
        <v>12</v>
      </c>
      <c r="N10" s="21">
        <f>L2-1</f>
        <v>6</v>
      </c>
      <c r="O10" s="26">
        <f>SUMSQ(J9:J15)/L3-L4</f>
        <v>83.389523809521052</v>
      </c>
      <c r="P10" s="27">
        <f>O10/N10</f>
        <v>13.898253968253508</v>
      </c>
      <c r="Q10" s="28">
        <f>P10/P11</f>
        <v>1.6119405732799723</v>
      </c>
      <c r="R10" s="21" t="s">
        <v>34</v>
      </c>
      <c r="S10" s="32">
        <v>3</v>
      </c>
      <c r="T10" s="21">
        <v>4.82</v>
      </c>
    </row>
    <row r="11" spans="1:20" ht="15.75" x14ac:dyDescent="0.25">
      <c r="A11" s="5" t="s">
        <v>7</v>
      </c>
      <c r="B11" s="5">
        <v>23</v>
      </c>
      <c r="C11" s="5">
        <v>20.5</v>
      </c>
      <c r="D11" s="5">
        <v>21.3</v>
      </c>
      <c r="E11" s="1"/>
      <c r="F11" s="7" t="s">
        <v>6</v>
      </c>
      <c r="G11" s="5">
        <v>18.5</v>
      </c>
      <c r="H11" s="5">
        <v>26</v>
      </c>
      <c r="I11" s="5">
        <v>24.5</v>
      </c>
      <c r="J11" s="14">
        <f t="shared" si="0"/>
        <v>69</v>
      </c>
      <c r="K11" s="8"/>
      <c r="M11" s="22" t="s">
        <v>32</v>
      </c>
      <c r="N11" s="29">
        <f>N12-N9-N10</f>
        <v>12</v>
      </c>
      <c r="O11" s="30">
        <f>O12-O9-O10</f>
        <v>103.4647619047646</v>
      </c>
      <c r="P11" s="31">
        <f>O11/N11</f>
        <v>8.6220634920637167</v>
      </c>
      <c r="Q11" s="29"/>
      <c r="R11" s="22"/>
      <c r="S11" s="22"/>
      <c r="T11" s="22"/>
    </row>
    <row r="12" spans="1:20" ht="15.75" x14ac:dyDescent="0.25">
      <c r="A12" s="5" t="s">
        <v>8</v>
      </c>
      <c r="B12" s="5">
        <v>17.5</v>
      </c>
      <c r="C12" s="5">
        <v>13.7</v>
      </c>
      <c r="D12" s="5">
        <v>21.6</v>
      </c>
      <c r="E12" s="1"/>
      <c r="F12" s="7" t="s">
        <v>7</v>
      </c>
      <c r="G12" s="5">
        <v>23</v>
      </c>
      <c r="H12" s="5">
        <v>20.5</v>
      </c>
      <c r="I12" s="5">
        <v>21.3</v>
      </c>
      <c r="J12" s="14">
        <f t="shared" si="0"/>
        <v>64.8</v>
      </c>
      <c r="K12" s="8"/>
      <c r="M12" s="19" t="s">
        <v>33</v>
      </c>
      <c r="N12" s="18">
        <f>L2*L3-1</f>
        <v>20</v>
      </c>
      <c r="O12" s="23">
        <f>SUMSQ(G9:I15)-L4</f>
        <v>199.68952380952123</v>
      </c>
      <c r="P12" s="18"/>
      <c r="Q12" s="18"/>
      <c r="R12" s="19"/>
      <c r="S12" s="19"/>
      <c r="T12" s="19"/>
    </row>
    <row r="13" spans="1:20" ht="15.75" x14ac:dyDescent="0.25">
      <c r="A13" s="5" t="s">
        <v>9</v>
      </c>
      <c r="B13" s="5">
        <v>19.8</v>
      </c>
      <c r="C13" s="5">
        <v>18.899999999999999</v>
      </c>
      <c r="D13" s="5">
        <v>20.2</v>
      </c>
      <c r="E13" s="1"/>
      <c r="F13" s="7" t="s">
        <v>8</v>
      </c>
      <c r="G13" s="5">
        <v>17.5</v>
      </c>
      <c r="H13" s="5">
        <v>13.7</v>
      </c>
      <c r="I13" s="5">
        <v>21.6</v>
      </c>
      <c r="J13" s="14">
        <f t="shared" si="0"/>
        <v>52.8</v>
      </c>
      <c r="K13" s="8"/>
    </row>
    <row r="14" spans="1:20" ht="15.75" x14ac:dyDescent="0.25">
      <c r="A14" s="5" t="s">
        <v>10</v>
      </c>
      <c r="B14" s="5">
        <v>16.8</v>
      </c>
      <c r="C14" s="5">
        <v>20.399999999999999</v>
      </c>
      <c r="D14" s="5">
        <v>20.3</v>
      </c>
      <c r="E14" s="1"/>
      <c r="F14" s="7" t="s">
        <v>9</v>
      </c>
      <c r="G14" s="5">
        <v>19.8</v>
      </c>
      <c r="H14" s="5">
        <v>18.899999999999999</v>
      </c>
      <c r="I14" s="5">
        <v>20.2</v>
      </c>
      <c r="J14" s="14">
        <f t="shared" si="0"/>
        <v>58.900000000000006</v>
      </c>
      <c r="K14" s="8"/>
    </row>
    <row r="15" spans="1:20" ht="15.75" x14ac:dyDescent="0.25">
      <c r="A15" s="3"/>
      <c r="B15" s="3"/>
      <c r="C15" s="3"/>
      <c r="D15" s="3"/>
      <c r="F15" s="7" t="s">
        <v>10</v>
      </c>
      <c r="G15" s="5">
        <v>16.8</v>
      </c>
      <c r="H15" s="5">
        <v>20.399999999999999</v>
      </c>
      <c r="I15" s="5">
        <v>20.3</v>
      </c>
      <c r="J15" s="14">
        <f t="shared" si="0"/>
        <v>57.5</v>
      </c>
      <c r="K15" s="8"/>
    </row>
    <row r="16" spans="1:20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137.9</v>
      </c>
      <c r="H16" s="9">
        <f t="shared" ref="H16:J16" si="1">SUM(H9:H15)</f>
        <v>129.80000000000001</v>
      </c>
      <c r="I16" s="9">
        <f t="shared" si="1"/>
        <v>143.1</v>
      </c>
      <c r="J16" s="9">
        <f t="shared" si="1"/>
        <v>410.80000000000007</v>
      </c>
      <c r="K16" s="10"/>
    </row>
    <row r="17" spans="1:1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6"/>
      <c r="J17" s="12"/>
      <c r="K17" s="13"/>
    </row>
    <row r="18" spans="1:15" x14ac:dyDescent="0.25">
      <c r="A18" s="3"/>
      <c r="B18" s="4" t="s">
        <v>43</v>
      </c>
      <c r="C18" s="4" t="s">
        <v>50</v>
      </c>
      <c r="D18" s="3"/>
      <c r="G18" s="56" t="s">
        <v>38</v>
      </c>
      <c r="H18" s="56"/>
      <c r="I18" s="56"/>
      <c r="J18" s="56"/>
      <c r="K18" s="56"/>
      <c r="L18" s="56"/>
      <c r="M18" s="2"/>
      <c r="N18" s="2"/>
      <c r="O18" s="2"/>
    </row>
    <row r="19" spans="1:15" x14ac:dyDescent="0.25">
      <c r="A19" s="3"/>
      <c r="B19" s="4" t="s">
        <v>44</v>
      </c>
      <c r="C19" s="4" t="s">
        <v>51</v>
      </c>
      <c r="D19" s="3"/>
      <c r="G19" s="56"/>
      <c r="H19" s="56"/>
      <c r="I19" s="56"/>
      <c r="J19" s="56"/>
      <c r="K19" s="56"/>
      <c r="L19" s="56"/>
      <c r="M19" s="2"/>
      <c r="N19" s="2"/>
      <c r="O19" s="2"/>
    </row>
    <row r="20" spans="1:15" x14ac:dyDescent="0.25">
      <c r="A20" s="3"/>
      <c r="B20" s="4" t="s">
        <v>45</v>
      </c>
      <c r="C20" s="4" t="s">
        <v>52</v>
      </c>
      <c r="D20" s="3"/>
      <c r="G20" s="56"/>
      <c r="H20" s="56"/>
      <c r="I20" s="56"/>
      <c r="J20" s="56"/>
      <c r="K20" s="56"/>
      <c r="L20" s="56"/>
      <c r="M20" s="2"/>
      <c r="N20" s="2"/>
      <c r="O20" s="2"/>
    </row>
    <row r="21" spans="1:15" x14ac:dyDescent="0.25">
      <c r="A21" s="3"/>
      <c r="B21" s="4" t="s">
        <v>46</v>
      </c>
      <c r="C21" s="4" t="s">
        <v>53</v>
      </c>
      <c r="D21" s="3"/>
      <c r="G21" s="56"/>
      <c r="H21" s="56"/>
      <c r="I21" s="56"/>
      <c r="J21" s="56"/>
      <c r="K21" s="56"/>
      <c r="L21" s="56"/>
      <c r="M21" s="2"/>
      <c r="N21" s="2"/>
      <c r="O21" s="2"/>
    </row>
    <row r="22" spans="1:15" x14ac:dyDescent="0.25">
      <c r="A22" s="3"/>
      <c r="B22" s="4" t="s">
        <v>47</v>
      </c>
      <c r="C22" s="4" t="s">
        <v>54</v>
      </c>
      <c r="D22" s="3"/>
      <c r="G22" s="56"/>
      <c r="H22" s="56"/>
      <c r="I22" s="56"/>
      <c r="J22" s="56"/>
      <c r="K22" s="56"/>
      <c r="L22" s="56"/>
    </row>
    <row r="23" spans="1:15" x14ac:dyDescent="0.25">
      <c r="A23" s="3"/>
      <c r="B23" s="3"/>
      <c r="C23" s="3"/>
      <c r="D23" s="3"/>
      <c r="G23" s="56"/>
      <c r="H23" s="56"/>
      <c r="I23" s="56"/>
      <c r="J23" s="56"/>
      <c r="K23" s="56"/>
      <c r="L23" s="56"/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AECE2-51EF-470E-8347-E9F51AECD567}">
  <dimension ref="A1:T23"/>
  <sheetViews>
    <sheetView workbookViewId="0">
      <selection sqref="A1:J1"/>
    </sheetView>
  </sheetViews>
  <sheetFormatPr defaultRowHeight="15" x14ac:dyDescent="0.25"/>
  <cols>
    <col min="1" max="1" width="14.140625" customWidth="1"/>
  </cols>
  <sheetData>
    <row r="1" spans="1:20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0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0" x14ac:dyDescent="0.25">
      <c r="A3" s="53" t="s">
        <v>11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0" x14ac:dyDescent="0.25">
      <c r="A4" s="53" t="s">
        <v>56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2788.7619047619046</v>
      </c>
    </row>
    <row r="5" spans="1:20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0" x14ac:dyDescent="0.25">
      <c r="A6" s="51" t="s">
        <v>2</v>
      </c>
      <c r="B6" s="51" t="s">
        <v>3</v>
      </c>
      <c r="C6" s="51"/>
      <c r="D6" s="51"/>
      <c r="E6" s="1"/>
      <c r="F6" s="6" t="s">
        <v>64</v>
      </c>
      <c r="G6" s="6"/>
      <c r="H6" s="6"/>
      <c r="I6" s="6"/>
      <c r="J6" s="6"/>
      <c r="K6" s="6" t="s">
        <v>19</v>
      </c>
    </row>
    <row r="7" spans="1:20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</row>
    <row r="8" spans="1:20" ht="15.75" x14ac:dyDescent="0.25">
      <c r="A8" s="5" t="s">
        <v>4</v>
      </c>
      <c r="B8" s="5">
        <v>10</v>
      </c>
      <c r="C8" s="5">
        <v>8</v>
      </c>
      <c r="D8" s="5">
        <v>15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</row>
    <row r="9" spans="1:20" ht="15.75" x14ac:dyDescent="0.25">
      <c r="A9" s="5" t="s">
        <v>5</v>
      </c>
      <c r="B9" s="5">
        <v>10</v>
      </c>
      <c r="C9" s="5">
        <v>8</v>
      </c>
      <c r="D9" s="5">
        <v>23</v>
      </c>
      <c r="E9" s="1"/>
      <c r="F9" s="7" t="s">
        <v>4</v>
      </c>
      <c r="G9" s="5">
        <v>10</v>
      </c>
      <c r="H9" s="5">
        <v>8</v>
      </c>
      <c r="I9" s="5">
        <v>15</v>
      </c>
      <c r="J9" s="14">
        <f>SUM(G9:I9)</f>
        <v>33</v>
      </c>
      <c r="K9" s="8"/>
      <c r="M9" s="19" t="s">
        <v>31</v>
      </c>
      <c r="N9" s="18">
        <f>L3-1</f>
        <v>2</v>
      </c>
      <c r="O9" s="23">
        <f>SUMSQ(G16:I16)/L2-L4</f>
        <v>69.238095238095411</v>
      </c>
      <c r="P9" s="24">
        <f>O9/N9</f>
        <v>34.619047619047706</v>
      </c>
      <c r="Q9" s="25">
        <f>P9/P11</f>
        <v>2.4616252821670517</v>
      </c>
      <c r="R9" s="18" t="s">
        <v>34</v>
      </c>
      <c r="S9" s="18">
        <v>3.89</v>
      </c>
      <c r="T9" s="18">
        <v>6.93</v>
      </c>
    </row>
    <row r="10" spans="1:20" ht="15.75" x14ac:dyDescent="0.25">
      <c r="A10" s="5" t="s">
        <v>6</v>
      </c>
      <c r="B10" s="5">
        <v>10</v>
      </c>
      <c r="C10" s="5">
        <v>7</v>
      </c>
      <c r="D10" s="5">
        <v>12</v>
      </c>
      <c r="E10" s="1"/>
      <c r="F10" s="7" t="s">
        <v>5</v>
      </c>
      <c r="G10" s="5">
        <v>10</v>
      </c>
      <c r="H10" s="5">
        <v>8</v>
      </c>
      <c r="I10" s="5">
        <v>23</v>
      </c>
      <c r="J10" s="14">
        <f t="shared" ref="J10:J15" si="0">SUM(G10:I10)</f>
        <v>41</v>
      </c>
      <c r="K10" s="8"/>
      <c r="M10" s="20" t="s">
        <v>12</v>
      </c>
      <c r="N10" s="21">
        <f>L2-1</f>
        <v>6</v>
      </c>
      <c r="O10" s="26">
        <f>SUMSQ(J9:J15)/L3-L4</f>
        <v>53.238095238095411</v>
      </c>
      <c r="P10" s="27">
        <f>O10/N10</f>
        <v>8.8730158730159019</v>
      </c>
      <c r="Q10" s="28">
        <f>P10/P11</f>
        <v>0.63092550790067992</v>
      </c>
      <c r="R10" s="21" t="s">
        <v>34</v>
      </c>
      <c r="S10" s="32">
        <v>3</v>
      </c>
      <c r="T10" s="21">
        <v>4.82</v>
      </c>
    </row>
    <row r="11" spans="1:20" ht="15.75" x14ac:dyDescent="0.25">
      <c r="A11" s="5" t="s">
        <v>7</v>
      </c>
      <c r="B11" s="5">
        <v>12</v>
      </c>
      <c r="C11" s="5">
        <v>13</v>
      </c>
      <c r="D11" s="5">
        <v>14</v>
      </c>
      <c r="E11" s="1"/>
      <c r="F11" s="7" t="s">
        <v>6</v>
      </c>
      <c r="G11" s="5">
        <v>10</v>
      </c>
      <c r="H11" s="5">
        <v>7</v>
      </c>
      <c r="I11" s="5">
        <v>12</v>
      </c>
      <c r="J11" s="14">
        <f t="shared" si="0"/>
        <v>29</v>
      </c>
      <c r="K11" s="8"/>
      <c r="M11" s="22" t="s">
        <v>32</v>
      </c>
      <c r="N11" s="29">
        <f>N12-N9-N10</f>
        <v>12</v>
      </c>
      <c r="O11" s="30">
        <f>O12-O9-O10</f>
        <v>168.76190476190459</v>
      </c>
      <c r="P11" s="31">
        <f>O11/N11</f>
        <v>14.063492063492049</v>
      </c>
      <c r="Q11" s="29"/>
      <c r="R11" s="22"/>
      <c r="S11" s="29"/>
      <c r="T11" s="29"/>
    </row>
    <row r="12" spans="1:20" ht="15.75" x14ac:dyDescent="0.25">
      <c r="A12" s="5" t="s">
        <v>8</v>
      </c>
      <c r="B12" s="5">
        <v>6</v>
      </c>
      <c r="C12" s="5">
        <v>8</v>
      </c>
      <c r="D12" s="5">
        <v>13</v>
      </c>
      <c r="E12" s="1"/>
      <c r="F12" s="7" t="s">
        <v>7</v>
      </c>
      <c r="G12" s="5">
        <v>12</v>
      </c>
      <c r="H12" s="5">
        <v>13</v>
      </c>
      <c r="I12" s="5">
        <v>14</v>
      </c>
      <c r="J12" s="14">
        <f t="shared" si="0"/>
        <v>39</v>
      </c>
      <c r="K12" s="8"/>
      <c r="M12" s="19" t="s">
        <v>33</v>
      </c>
      <c r="N12" s="18">
        <f>L2*L3-1</f>
        <v>20</v>
      </c>
      <c r="O12" s="23">
        <f>SUMSQ(G9:I15)-L4</f>
        <v>291.23809523809541</v>
      </c>
      <c r="P12" s="18"/>
      <c r="Q12" s="18"/>
      <c r="R12" s="19"/>
      <c r="S12" s="19"/>
      <c r="T12" s="19"/>
    </row>
    <row r="13" spans="1:20" ht="15.75" x14ac:dyDescent="0.25">
      <c r="A13" s="5" t="s">
        <v>9</v>
      </c>
      <c r="B13" s="5">
        <v>15</v>
      </c>
      <c r="C13" s="5">
        <v>12</v>
      </c>
      <c r="D13" s="5">
        <v>9</v>
      </c>
      <c r="E13" s="1"/>
      <c r="F13" s="7" t="s">
        <v>8</v>
      </c>
      <c r="G13" s="5">
        <v>6</v>
      </c>
      <c r="H13" s="5">
        <v>8</v>
      </c>
      <c r="I13" s="5">
        <v>13</v>
      </c>
      <c r="J13" s="14">
        <f t="shared" si="0"/>
        <v>27</v>
      </c>
      <c r="K13" s="8"/>
    </row>
    <row r="14" spans="1:20" ht="15.75" x14ac:dyDescent="0.25">
      <c r="A14" s="5" t="s">
        <v>10</v>
      </c>
      <c r="B14" s="5">
        <v>16</v>
      </c>
      <c r="C14" s="5">
        <v>10</v>
      </c>
      <c r="D14" s="5">
        <v>11</v>
      </c>
      <c r="E14" s="1"/>
      <c r="F14" s="7" t="s">
        <v>9</v>
      </c>
      <c r="G14" s="5">
        <v>15</v>
      </c>
      <c r="H14" s="5">
        <v>12</v>
      </c>
      <c r="I14" s="5">
        <v>9</v>
      </c>
      <c r="J14" s="14">
        <f t="shared" si="0"/>
        <v>36</v>
      </c>
      <c r="K14" s="8"/>
    </row>
    <row r="15" spans="1:20" ht="15.75" x14ac:dyDescent="0.25">
      <c r="A15" s="3"/>
      <c r="B15" s="3"/>
      <c r="C15" s="3"/>
      <c r="D15" s="3"/>
      <c r="F15" s="7" t="s">
        <v>10</v>
      </c>
      <c r="G15" s="5">
        <v>16</v>
      </c>
      <c r="H15" s="5">
        <v>10</v>
      </c>
      <c r="I15" s="5">
        <v>11</v>
      </c>
      <c r="J15" s="14">
        <f t="shared" si="0"/>
        <v>37</v>
      </c>
      <c r="K15" s="8"/>
    </row>
    <row r="16" spans="1:20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79</v>
      </c>
      <c r="H16" s="9">
        <f t="shared" ref="H16:J16" si="1">SUM(H9:H15)</f>
        <v>66</v>
      </c>
      <c r="I16" s="9">
        <f t="shared" si="1"/>
        <v>97</v>
      </c>
      <c r="J16" s="9">
        <f t="shared" si="1"/>
        <v>242</v>
      </c>
      <c r="K16" s="10"/>
    </row>
    <row r="17" spans="1:1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2"/>
      <c r="J17" s="12"/>
      <c r="K17" s="13"/>
    </row>
    <row r="18" spans="1:15" x14ac:dyDescent="0.25">
      <c r="A18" s="3"/>
      <c r="B18" s="4" t="s">
        <v>43</v>
      </c>
      <c r="C18" s="4" t="s">
        <v>50</v>
      </c>
      <c r="D18" s="3"/>
      <c r="G18" s="50" t="s">
        <v>38</v>
      </c>
      <c r="H18" s="50"/>
      <c r="I18" s="50"/>
      <c r="J18" s="50"/>
      <c r="K18" s="50"/>
      <c r="L18" s="50"/>
      <c r="M18" s="2"/>
      <c r="N18" s="2"/>
      <c r="O18" s="2"/>
    </row>
    <row r="19" spans="1:1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</row>
    <row r="20" spans="1:1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</row>
    <row r="21" spans="1:1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</row>
    <row r="22" spans="1:1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</row>
    <row r="23" spans="1:1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AF878-3E8C-4003-B41A-48857A2A09F4}">
  <dimension ref="A1:T23"/>
  <sheetViews>
    <sheetView workbookViewId="0">
      <selection sqref="A1:J1"/>
    </sheetView>
  </sheetViews>
  <sheetFormatPr defaultRowHeight="15" x14ac:dyDescent="0.25"/>
  <cols>
    <col min="1" max="1" width="15.140625" customWidth="1"/>
  </cols>
  <sheetData>
    <row r="1" spans="1:20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0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4" t="s">
        <v>20</v>
      </c>
      <c r="L2" s="4">
        <v>7</v>
      </c>
    </row>
    <row r="3" spans="1:20" x14ac:dyDescent="0.25">
      <c r="A3" s="53" t="s">
        <v>39</v>
      </c>
      <c r="B3" s="53"/>
      <c r="C3" s="53"/>
      <c r="D3" s="53"/>
      <c r="E3" s="53"/>
      <c r="F3" s="53"/>
      <c r="G3" s="53"/>
      <c r="H3" s="53"/>
      <c r="I3" s="53"/>
      <c r="J3" s="53"/>
      <c r="K3" s="4" t="s">
        <v>21</v>
      </c>
      <c r="L3" s="4">
        <v>3</v>
      </c>
    </row>
    <row r="4" spans="1:20" x14ac:dyDescent="0.25">
      <c r="A4" s="53" t="s">
        <v>56</v>
      </c>
      <c r="B4" s="53"/>
      <c r="C4" s="53"/>
      <c r="D4" s="53"/>
      <c r="E4" s="53"/>
      <c r="F4" s="53"/>
      <c r="G4" s="53"/>
      <c r="H4" s="53"/>
      <c r="I4" s="53"/>
      <c r="J4" s="53"/>
      <c r="K4" s="4" t="s">
        <v>22</v>
      </c>
      <c r="L4" s="4">
        <f>J16^2/(L2*L3)</f>
        <v>11890.480476190478</v>
      </c>
    </row>
    <row r="5" spans="1:20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0" x14ac:dyDescent="0.25">
      <c r="A6" s="51" t="s">
        <v>2</v>
      </c>
      <c r="B6" s="51" t="s">
        <v>3</v>
      </c>
      <c r="C6" s="51"/>
      <c r="D6" s="51"/>
      <c r="E6" s="1"/>
      <c r="F6" s="6" t="s">
        <v>57</v>
      </c>
      <c r="G6" s="6"/>
      <c r="H6" s="6"/>
      <c r="I6" s="6"/>
      <c r="J6" s="6"/>
      <c r="K6" s="6" t="s">
        <v>19</v>
      </c>
    </row>
    <row r="7" spans="1:20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</row>
    <row r="8" spans="1:20" ht="15.75" x14ac:dyDescent="0.25">
      <c r="A8" s="5" t="s">
        <v>4</v>
      </c>
      <c r="B8" s="5">
        <v>25.5</v>
      </c>
      <c r="C8" s="5">
        <v>21</v>
      </c>
      <c r="D8" s="5">
        <v>23.1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</row>
    <row r="9" spans="1:20" ht="15.75" x14ac:dyDescent="0.25">
      <c r="A9" s="5" t="s">
        <v>5</v>
      </c>
      <c r="B9" s="5">
        <v>24.2</v>
      </c>
      <c r="C9" s="5">
        <v>19.2</v>
      </c>
      <c r="D9" s="5">
        <v>22.4</v>
      </c>
      <c r="E9" s="1"/>
      <c r="F9" s="7" t="s">
        <v>4</v>
      </c>
      <c r="G9" s="5">
        <v>25.5</v>
      </c>
      <c r="H9" s="5">
        <v>21</v>
      </c>
      <c r="I9" s="5">
        <v>23.1</v>
      </c>
      <c r="J9" s="14">
        <f>SUM(G9:I9)</f>
        <v>69.599999999999994</v>
      </c>
      <c r="K9" s="8"/>
      <c r="M9" s="19" t="s">
        <v>31</v>
      </c>
      <c r="N9" s="18">
        <f>L3-1</f>
        <v>2</v>
      </c>
      <c r="O9" s="23">
        <f>SUMSQ(G16:I16)/L2-L4</f>
        <v>22.475238095235909</v>
      </c>
      <c r="P9" s="24">
        <f>O9/N9</f>
        <v>11.237619047617954</v>
      </c>
      <c r="Q9" s="25">
        <f>P9/P11</f>
        <v>1.41060790212972</v>
      </c>
      <c r="R9" s="18" t="s">
        <v>34</v>
      </c>
      <c r="S9" s="18">
        <v>3.89</v>
      </c>
      <c r="T9" s="18">
        <v>6.93</v>
      </c>
    </row>
    <row r="10" spans="1:20" ht="15.75" x14ac:dyDescent="0.25">
      <c r="A10" s="5" t="s">
        <v>6</v>
      </c>
      <c r="B10" s="5">
        <v>21.2</v>
      </c>
      <c r="C10" s="5">
        <v>28.5</v>
      </c>
      <c r="D10" s="5">
        <v>28.1</v>
      </c>
      <c r="E10" s="1"/>
      <c r="F10" s="7" t="s">
        <v>5</v>
      </c>
      <c r="G10" s="5">
        <v>24.2</v>
      </c>
      <c r="H10" s="5">
        <v>19.2</v>
      </c>
      <c r="I10" s="5">
        <v>22.4</v>
      </c>
      <c r="J10" s="14">
        <f t="shared" ref="J10:J15" si="0">SUM(G10:I10)</f>
        <v>65.8</v>
      </c>
      <c r="K10" s="8"/>
      <c r="M10" s="20" t="s">
        <v>12</v>
      </c>
      <c r="N10" s="21">
        <f>L2-1</f>
        <v>6</v>
      </c>
      <c r="O10" s="26">
        <f>SUMSQ(J9:J15)/L3-L4</f>
        <v>84.356190476186384</v>
      </c>
      <c r="P10" s="27">
        <f>O10/N10</f>
        <v>14.059365079364397</v>
      </c>
      <c r="Q10" s="28">
        <f>P10/P11</f>
        <v>1.7648090218970283</v>
      </c>
      <c r="R10" s="21" t="s">
        <v>34</v>
      </c>
      <c r="S10" s="32">
        <v>3</v>
      </c>
      <c r="T10" s="21">
        <v>4.82</v>
      </c>
    </row>
    <row r="11" spans="1:20" ht="15.75" x14ac:dyDescent="0.25">
      <c r="A11" s="5" t="s">
        <v>7</v>
      </c>
      <c r="B11" s="5">
        <v>24.5</v>
      </c>
      <c r="C11" s="5">
        <v>28.4</v>
      </c>
      <c r="D11" s="5">
        <v>29.6</v>
      </c>
      <c r="E11" s="1"/>
      <c r="F11" s="7" t="s">
        <v>6</v>
      </c>
      <c r="G11" s="5">
        <v>21.2</v>
      </c>
      <c r="H11" s="5">
        <v>28.5</v>
      </c>
      <c r="I11" s="5">
        <v>28.1</v>
      </c>
      <c r="J11" s="14">
        <f t="shared" si="0"/>
        <v>77.800000000000011</v>
      </c>
      <c r="K11" s="8"/>
      <c r="M11" s="22" t="s">
        <v>32</v>
      </c>
      <c r="N11" s="29">
        <f>N12-N9-N10</f>
        <v>12</v>
      </c>
      <c r="O11" s="30">
        <f>O12-O9-O10</f>
        <v>95.59809523810145</v>
      </c>
      <c r="P11" s="31">
        <f>O11/N11</f>
        <v>7.9665079365084539</v>
      </c>
      <c r="Q11" s="29"/>
      <c r="R11" s="22"/>
      <c r="S11" s="22"/>
      <c r="T11" s="22"/>
    </row>
    <row r="12" spans="1:20" ht="15.75" x14ac:dyDescent="0.25">
      <c r="A12" s="5" t="s">
        <v>8</v>
      </c>
      <c r="B12" s="5">
        <v>22.2</v>
      </c>
      <c r="C12" s="5">
        <v>16.600000000000001</v>
      </c>
      <c r="D12" s="5">
        <v>25.6</v>
      </c>
      <c r="E12" s="1"/>
      <c r="F12" s="7" t="s">
        <v>7</v>
      </c>
      <c r="G12" s="5">
        <v>24.5</v>
      </c>
      <c r="H12" s="5">
        <v>28.4</v>
      </c>
      <c r="I12" s="5">
        <v>29.6</v>
      </c>
      <c r="J12" s="14">
        <f t="shared" si="0"/>
        <v>82.5</v>
      </c>
      <c r="K12" s="8"/>
      <c r="M12" s="19" t="s">
        <v>33</v>
      </c>
      <c r="N12" s="18">
        <f>L2*L3-1</f>
        <v>20</v>
      </c>
      <c r="O12" s="23">
        <f>SUMSQ(G9:I15)-L4</f>
        <v>202.42952380952374</v>
      </c>
      <c r="P12" s="18"/>
      <c r="Q12" s="18"/>
      <c r="R12" s="19"/>
      <c r="S12" s="19"/>
      <c r="T12" s="19"/>
    </row>
    <row r="13" spans="1:20" ht="15.75" x14ac:dyDescent="0.25">
      <c r="A13" s="5" t="s">
        <v>9</v>
      </c>
      <c r="B13" s="5">
        <v>22.3</v>
      </c>
      <c r="C13" s="5">
        <v>24.4</v>
      </c>
      <c r="D13" s="5">
        <v>23.4</v>
      </c>
      <c r="E13" s="1"/>
      <c r="F13" s="7" t="s">
        <v>8</v>
      </c>
      <c r="G13" s="5">
        <v>22.2</v>
      </c>
      <c r="H13" s="5">
        <v>16.600000000000001</v>
      </c>
      <c r="I13" s="5">
        <v>25.6</v>
      </c>
      <c r="J13" s="14">
        <f t="shared" si="0"/>
        <v>64.400000000000006</v>
      </c>
      <c r="K13" s="8"/>
    </row>
    <row r="14" spans="1:20" ht="15.75" x14ac:dyDescent="0.25">
      <c r="A14" s="5" t="s">
        <v>10</v>
      </c>
      <c r="B14" s="5">
        <v>21.9</v>
      </c>
      <c r="C14" s="5">
        <v>23</v>
      </c>
      <c r="D14" s="5">
        <v>24.6</v>
      </c>
      <c r="E14" s="1"/>
      <c r="F14" s="7" t="s">
        <v>9</v>
      </c>
      <c r="G14" s="5">
        <v>22.3</v>
      </c>
      <c r="H14" s="5">
        <v>24.4</v>
      </c>
      <c r="I14" s="5">
        <v>23.4</v>
      </c>
      <c r="J14" s="14">
        <f t="shared" si="0"/>
        <v>70.099999999999994</v>
      </c>
      <c r="K14" s="8"/>
    </row>
    <row r="15" spans="1:20" ht="15.75" x14ac:dyDescent="0.25">
      <c r="A15" s="3"/>
      <c r="B15" s="3"/>
      <c r="C15" s="3"/>
      <c r="D15" s="3"/>
      <c r="F15" s="7" t="s">
        <v>10</v>
      </c>
      <c r="G15" s="5">
        <v>21.9</v>
      </c>
      <c r="H15" s="5">
        <v>23</v>
      </c>
      <c r="I15" s="5">
        <v>24.6</v>
      </c>
      <c r="J15" s="14">
        <f t="shared" si="0"/>
        <v>69.5</v>
      </c>
      <c r="K15" s="8"/>
    </row>
    <row r="16" spans="1:20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161.80000000000001</v>
      </c>
      <c r="H16" s="9">
        <f t="shared" ref="H16:J16" si="1">SUM(H9:H15)</f>
        <v>161.1</v>
      </c>
      <c r="I16" s="9">
        <f t="shared" si="1"/>
        <v>176.79999999999998</v>
      </c>
      <c r="J16" s="9">
        <f t="shared" si="1"/>
        <v>499.70000000000005</v>
      </c>
      <c r="K16" s="10"/>
    </row>
    <row r="17" spans="1:1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6"/>
      <c r="J17" s="12"/>
      <c r="K17" s="13"/>
    </row>
    <row r="18" spans="1:15" ht="15" customHeight="1" x14ac:dyDescent="0.25">
      <c r="A18" s="3"/>
      <c r="B18" s="4" t="s">
        <v>43</v>
      </c>
      <c r="C18" s="4" t="s">
        <v>50</v>
      </c>
      <c r="D18" s="3"/>
      <c r="G18" s="52" t="s">
        <v>38</v>
      </c>
      <c r="H18" s="52"/>
      <c r="I18" s="52"/>
      <c r="J18" s="52"/>
      <c r="K18" s="52"/>
      <c r="L18" s="52"/>
      <c r="M18" s="52"/>
      <c r="N18" s="52"/>
      <c r="O18" s="52"/>
    </row>
    <row r="19" spans="1:15" x14ac:dyDescent="0.25">
      <c r="A19" s="3"/>
      <c r="B19" s="4" t="s">
        <v>44</v>
      </c>
      <c r="C19" s="4" t="s">
        <v>51</v>
      </c>
      <c r="D19" s="3"/>
      <c r="G19" s="52"/>
      <c r="H19" s="52"/>
      <c r="I19" s="52"/>
      <c r="J19" s="52"/>
      <c r="K19" s="52"/>
      <c r="L19" s="52"/>
      <c r="M19" s="52"/>
      <c r="N19" s="52"/>
      <c r="O19" s="52"/>
    </row>
    <row r="20" spans="1:15" x14ac:dyDescent="0.25">
      <c r="A20" s="3"/>
      <c r="B20" s="4" t="s">
        <v>45</v>
      </c>
      <c r="C20" s="4" t="s">
        <v>52</v>
      </c>
      <c r="D20" s="3"/>
      <c r="G20" s="15"/>
      <c r="H20" s="15"/>
      <c r="I20" s="15"/>
      <c r="J20" s="15"/>
      <c r="K20" s="15"/>
      <c r="L20" s="15"/>
      <c r="M20" s="2"/>
      <c r="N20" s="2"/>
      <c r="O20" s="2"/>
    </row>
    <row r="21" spans="1:15" x14ac:dyDescent="0.25">
      <c r="A21" s="3"/>
      <c r="B21" s="4" t="s">
        <v>46</v>
      </c>
      <c r="C21" s="4" t="s">
        <v>53</v>
      </c>
      <c r="D21" s="3"/>
      <c r="G21" s="15"/>
      <c r="H21" s="15"/>
      <c r="I21" s="15"/>
      <c r="J21" s="15"/>
      <c r="K21" s="15"/>
      <c r="L21" s="15"/>
      <c r="M21" s="2"/>
      <c r="N21" s="2"/>
      <c r="O21" s="2"/>
    </row>
    <row r="22" spans="1:15" x14ac:dyDescent="0.25">
      <c r="A22" s="3"/>
      <c r="B22" s="4" t="s">
        <v>47</v>
      </c>
      <c r="C22" s="4" t="s">
        <v>54</v>
      </c>
      <c r="D22" s="3"/>
      <c r="G22" s="15"/>
      <c r="H22" s="15"/>
      <c r="I22" s="15"/>
      <c r="J22" s="15"/>
      <c r="K22" s="15"/>
      <c r="L22" s="15"/>
    </row>
    <row r="23" spans="1:15" x14ac:dyDescent="0.25">
      <c r="A23" s="3"/>
      <c r="B23" s="3"/>
      <c r="C23" s="3"/>
      <c r="D23" s="3"/>
      <c r="G23" s="15"/>
      <c r="H23" s="15"/>
      <c r="I23" s="15"/>
      <c r="J23" s="15"/>
      <c r="K23" s="15"/>
      <c r="L23" s="15"/>
    </row>
  </sheetData>
  <mergeCells count="11">
    <mergeCell ref="K7:K8"/>
    <mergeCell ref="G18:O19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BEA24-7AB9-41A9-A4D2-43630983C00D}">
  <dimension ref="A1:T23"/>
  <sheetViews>
    <sheetView workbookViewId="0">
      <selection activeCell="G6" sqref="G6"/>
    </sheetView>
  </sheetViews>
  <sheetFormatPr defaultRowHeight="15" x14ac:dyDescent="0.25"/>
  <cols>
    <col min="1" max="1" width="13.140625" customWidth="1"/>
  </cols>
  <sheetData>
    <row r="1" spans="1:20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20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t="s">
        <v>20</v>
      </c>
      <c r="L2">
        <v>7</v>
      </c>
    </row>
    <row r="3" spans="1:20" x14ac:dyDescent="0.25">
      <c r="A3" s="53" t="s">
        <v>11</v>
      </c>
      <c r="B3" s="53"/>
      <c r="C3" s="53"/>
      <c r="D3" s="53"/>
      <c r="E3" s="53"/>
      <c r="F3" s="53"/>
      <c r="G3" s="53"/>
      <c r="H3" s="53"/>
      <c r="I3" s="53"/>
      <c r="J3" s="53"/>
      <c r="K3" t="s">
        <v>21</v>
      </c>
      <c r="L3">
        <v>3</v>
      </c>
    </row>
    <row r="4" spans="1:20" x14ac:dyDescent="0.25">
      <c r="A4" s="53" t="s">
        <v>65</v>
      </c>
      <c r="B4" s="53"/>
      <c r="C4" s="53"/>
      <c r="D4" s="53"/>
      <c r="E4" s="53"/>
      <c r="F4" s="53"/>
      <c r="G4" s="53"/>
      <c r="H4" s="53"/>
      <c r="I4" s="53"/>
      <c r="J4" s="53"/>
      <c r="K4" t="s">
        <v>22</v>
      </c>
      <c r="L4">
        <f>J16^2/(L2*L3)</f>
        <v>4998.8571428571431</v>
      </c>
    </row>
    <row r="5" spans="1:20" x14ac:dyDescent="0.25">
      <c r="A5" s="4"/>
      <c r="B5" s="4"/>
      <c r="C5" s="4"/>
      <c r="D5" s="4"/>
      <c r="E5" s="1"/>
      <c r="F5" s="1"/>
      <c r="G5" s="1"/>
      <c r="H5" s="1"/>
      <c r="I5" s="1"/>
      <c r="J5" s="1"/>
    </row>
    <row r="6" spans="1:20" x14ac:dyDescent="0.25">
      <c r="A6" s="51" t="s">
        <v>2</v>
      </c>
      <c r="B6" s="51" t="s">
        <v>3</v>
      </c>
      <c r="C6" s="51"/>
      <c r="D6" s="51"/>
      <c r="E6" s="1"/>
      <c r="F6" s="6" t="s">
        <v>70</v>
      </c>
      <c r="G6" s="6"/>
      <c r="H6" s="6"/>
      <c r="I6" s="6"/>
      <c r="J6" s="6"/>
      <c r="K6" s="6" t="s">
        <v>19</v>
      </c>
    </row>
    <row r="7" spans="1:20" ht="15.75" x14ac:dyDescent="0.25">
      <c r="A7" s="51"/>
      <c r="B7" s="5">
        <v>1</v>
      </c>
      <c r="C7" s="5">
        <v>2</v>
      </c>
      <c r="D7" s="5">
        <v>3</v>
      </c>
      <c r="E7" s="1"/>
      <c r="F7" s="54" t="s">
        <v>12</v>
      </c>
      <c r="G7" s="55" t="s">
        <v>13</v>
      </c>
      <c r="H7" s="55"/>
      <c r="I7" s="55"/>
      <c r="J7" s="48" t="s">
        <v>14</v>
      </c>
      <c r="K7" s="48" t="s">
        <v>15</v>
      </c>
      <c r="M7" s="17" t="s">
        <v>23</v>
      </c>
      <c r="N7" s="17"/>
      <c r="O7" s="17"/>
      <c r="P7" s="17"/>
      <c r="Q7" s="17"/>
      <c r="R7" s="17"/>
      <c r="S7" s="17"/>
      <c r="T7" s="17"/>
    </row>
    <row r="8" spans="1:20" ht="15.75" x14ac:dyDescent="0.25">
      <c r="A8" s="5" t="s">
        <v>4</v>
      </c>
      <c r="B8" s="5">
        <v>10</v>
      </c>
      <c r="C8" s="5">
        <v>11</v>
      </c>
      <c r="D8" s="5">
        <v>28</v>
      </c>
      <c r="E8" s="1"/>
      <c r="F8" s="54"/>
      <c r="G8" s="7" t="s">
        <v>16</v>
      </c>
      <c r="H8" s="7" t="s">
        <v>17</v>
      </c>
      <c r="I8" s="7" t="s">
        <v>18</v>
      </c>
      <c r="J8" s="49"/>
      <c r="K8" s="49"/>
      <c r="M8" s="18" t="s">
        <v>24</v>
      </c>
      <c r="N8" s="18" t="s">
        <v>25</v>
      </c>
      <c r="O8" s="18" t="s">
        <v>26</v>
      </c>
      <c r="P8" s="18" t="s">
        <v>27</v>
      </c>
      <c r="Q8" s="18" t="s">
        <v>28</v>
      </c>
      <c r="R8" s="18"/>
      <c r="S8" s="18" t="s">
        <v>29</v>
      </c>
      <c r="T8" s="18" t="s">
        <v>30</v>
      </c>
    </row>
    <row r="9" spans="1:20" ht="15.75" x14ac:dyDescent="0.25">
      <c r="A9" s="5" t="s">
        <v>5</v>
      </c>
      <c r="B9" s="5">
        <v>12</v>
      </c>
      <c r="C9" s="5">
        <v>12</v>
      </c>
      <c r="D9" s="5">
        <v>12</v>
      </c>
      <c r="E9" s="1"/>
      <c r="F9" s="7" t="s">
        <v>4</v>
      </c>
      <c r="G9" s="5">
        <v>10</v>
      </c>
      <c r="H9" s="5">
        <v>11</v>
      </c>
      <c r="I9" s="5">
        <v>28</v>
      </c>
      <c r="J9" s="14">
        <f>SUM(G9:I9)</f>
        <v>49</v>
      </c>
      <c r="K9" s="8"/>
      <c r="M9" s="19" t="s">
        <v>31</v>
      </c>
      <c r="N9" s="18">
        <f>L3-1</f>
        <v>2</v>
      </c>
      <c r="O9" s="23">
        <f>SUMSQ(G16:I16)/L2-L4</f>
        <v>26</v>
      </c>
      <c r="P9" s="24">
        <f>O9/N9</f>
        <v>13</v>
      </c>
      <c r="Q9" s="25">
        <f>P9/P11</f>
        <v>0.35400907715582425</v>
      </c>
      <c r="R9" s="18" t="s">
        <v>34</v>
      </c>
      <c r="S9" s="18">
        <v>3.89</v>
      </c>
      <c r="T9" s="18">
        <v>6.93</v>
      </c>
    </row>
    <row r="10" spans="1:20" ht="15.75" x14ac:dyDescent="0.25">
      <c r="A10" s="5" t="s">
        <v>6</v>
      </c>
      <c r="B10" s="5">
        <v>23</v>
      </c>
      <c r="C10" s="5">
        <v>17</v>
      </c>
      <c r="D10" s="5">
        <v>16</v>
      </c>
      <c r="E10" s="1"/>
      <c r="F10" s="7" t="s">
        <v>5</v>
      </c>
      <c r="G10" s="5">
        <v>12</v>
      </c>
      <c r="H10" s="5">
        <v>12</v>
      </c>
      <c r="I10" s="5">
        <v>12</v>
      </c>
      <c r="J10" s="14">
        <f t="shared" ref="J10:J15" si="0">SUM(G10:I10)</f>
        <v>36</v>
      </c>
      <c r="K10" s="8"/>
      <c r="M10" s="20" t="s">
        <v>12</v>
      </c>
      <c r="N10" s="21">
        <f>L2-1</f>
        <v>6</v>
      </c>
      <c r="O10" s="26">
        <f>SUMSQ(J9:J15)/L3-L4</f>
        <v>194.47619047618991</v>
      </c>
      <c r="P10" s="27">
        <f>O10/N10</f>
        <v>32.412698412698319</v>
      </c>
      <c r="Q10" s="28">
        <f>P10/P11</f>
        <v>0.88264534255456772</v>
      </c>
      <c r="R10" s="21" t="s">
        <v>34</v>
      </c>
      <c r="S10" s="32">
        <v>3</v>
      </c>
      <c r="T10" s="21">
        <v>4.82</v>
      </c>
    </row>
    <row r="11" spans="1:20" ht="15.75" x14ac:dyDescent="0.25">
      <c r="A11" s="5" t="s">
        <v>7</v>
      </c>
      <c r="B11" s="5">
        <v>22</v>
      </c>
      <c r="C11" s="5">
        <v>22</v>
      </c>
      <c r="D11" s="5">
        <v>15</v>
      </c>
      <c r="E11" s="1"/>
      <c r="F11" s="7" t="s">
        <v>6</v>
      </c>
      <c r="G11" s="5">
        <v>23</v>
      </c>
      <c r="H11" s="5">
        <v>17</v>
      </c>
      <c r="I11" s="5">
        <v>16</v>
      </c>
      <c r="J11" s="14">
        <f t="shared" si="0"/>
        <v>56</v>
      </c>
      <c r="K11" s="8"/>
      <c r="M11" s="22" t="s">
        <v>32</v>
      </c>
      <c r="N11" s="29">
        <f>N12-N9-N10</f>
        <v>12</v>
      </c>
      <c r="O11" s="30">
        <f>O12-O9-O10</f>
        <v>440.66666666666697</v>
      </c>
      <c r="P11" s="31">
        <f>O11/N11</f>
        <v>36.72222222222225</v>
      </c>
      <c r="Q11" s="29"/>
      <c r="R11" s="22"/>
      <c r="S11" s="29"/>
      <c r="T11" s="29"/>
    </row>
    <row r="12" spans="1:20" ht="15.75" x14ac:dyDescent="0.25">
      <c r="A12" s="5" t="s">
        <v>8</v>
      </c>
      <c r="B12" s="5">
        <v>9</v>
      </c>
      <c r="C12" s="5">
        <v>8</v>
      </c>
      <c r="D12" s="5">
        <v>19</v>
      </c>
      <c r="E12" s="1"/>
      <c r="F12" s="7" t="s">
        <v>7</v>
      </c>
      <c r="G12" s="5">
        <v>22</v>
      </c>
      <c r="H12" s="5">
        <v>22</v>
      </c>
      <c r="I12" s="5">
        <v>15</v>
      </c>
      <c r="J12" s="14">
        <f t="shared" si="0"/>
        <v>59</v>
      </c>
      <c r="K12" s="8"/>
      <c r="M12" s="19" t="s">
        <v>33</v>
      </c>
      <c r="N12" s="18">
        <f>L2*L3-1</f>
        <v>20</v>
      </c>
      <c r="O12" s="23">
        <f>SUMSQ(G9:I15)-L4</f>
        <v>661.14285714285688</v>
      </c>
      <c r="P12" s="18"/>
      <c r="Q12" s="18"/>
      <c r="R12" s="19"/>
      <c r="S12" s="19"/>
      <c r="T12" s="19"/>
    </row>
    <row r="13" spans="1:20" ht="15.75" x14ac:dyDescent="0.25">
      <c r="A13" s="5" t="s">
        <v>9</v>
      </c>
      <c r="B13" s="5">
        <v>12</v>
      </c>
      <c r="C13" s="5">
        <v>14</v>
      </c>
      <c r="D13" s="5">
        <v>11</v>
      </c>
      <c r="E13" s="1"/>
      <c r="F13" s="7" t="s">
        <v>8</v>
      </c>
      <c r="G13" s="5">
        <v>9</v>
      </c>
      <c r="H13" s="5">
        <v>8</v>
      </c>
      <c r="I13" s="5">
        <v>19</v>
      </c>
      <c r="J13" s="14">
        <f t="shared" si="0"/>
        <v>36</v>
      </c>
      <c r="K13" s="8"/>
    </row>
    <row r="14" spans="1:20" ht="15.75" x14ac:dyDescent="0.25">
      <c r="A14" s="5" t="s">
        <v>10</v>
      </c>
      <c r="B14" s="5">
        <v>26</v>
      </c>
      <c r="C14" s="5">
        <v>13</v>
      </c>
      <c r="D14" s="5">
        <v>12</v>
      </c>
      <c r="E14" s="1"/>
      <c r="F14" s="7" t="s">
        <v>9</v>
      </c>
      <c r="G14" s="5">
        <v>12</v>
      </c>
      <c r="H14" s="5">
        <v>14</v>
      </c>
      <c r="I14" s="5">
        <v>11</v>
      </c>
      <c r="J14" s="14">
        <f t="shared" si="0"/>
        <v>37</v>
      </c>
      <c r="K14" s="8"/>
    </row>
    <row r="15" spans="1:20" ht="15.75" x14ac:dyDescent="0.25">
      <c r="A15" s="3"/>
      <c r="B15" s="3"/>
      <c r="C15" s="3"/>
      <c r="D15" s="3"/>
      <c r="F15" s="7" t="s">
        <v>10</v>
      </c>
      <c r="G15" s="5">
        <v>26</v>
      </c>
      <c r="H15" s="5">
        <v>13</v>
      </c>
      <c r="I15" s="5">
        <v>12</v>
      </c>
      <c r="J15" s="14">
        <f t="shared" si="0"/>
        <v>51</v>
      </c>
      <c r="K15" s="8"/>
    </row>
    <row r="16" spans="1:20" ht="15.75" x14ac:dyDescent="0.25">
      <c r="A16" s="3"/>
      <c r="B16" s="4" t="s">
        <v>41</v>
      </c>
      <c r="C16" s="4" t="s">
        <v>48</v>
      </c>
      <c r="D16" s="3"/>
      <c r="F16" s="7" t="s">
        <v>14</v>
      </c>
      <c r="G16" s="9">
        <f>SUM(G9:G15)</f>
        <v>114</v>
      </c>
      <c r="H16" s="9">
        <f t="shared" ref="H16:J16" si="1">SUM(H9:H15)</f>
        <v>97</v>
      </c>
      <c r="I16" s="9">
        <f t="shared" si="1"/>
        <v>113</v>
      </c>
      <c r="J16" s="9">
        <f t="shared" si="1"/>
        <v>324</v>
      </c>
      <c r="K16" s="10"/>
    </row>
    <row r="17" spans="1:15" ht="15.75" x14ac:dyDescent="0.25">
      <c r="A17" s="3"/>
      <c r="B17" s="4" t="s">
        <v>42</v>
      </c>
      <c r="C17" s="4" t="s">
        <v>49</v>
      </c>
      <c r="D17" s="3"/>
      <c r="F17" s="11" t="s">
        <v>36</v>
      </c>
      <c r="G17" s="1" t="s">
        <v>37</v>
      </c>
      <c r="H17" s="12"/>
      <c r="I17" s="12"/>
      <c r="J17" s="12"/>
      <c r="K17" s="13"/>
    </row>
    <row r="18" spans="1:15" x14ac:dyDescent="0.25">
      <c r="A18" s="3"/>
      <c r="B18" s="4" t="s">
        <v>43</v>
      </c>
      <c r="C18" s="4" t="s">
        <v>50</v>
      </c>
      <c r="D18" s="3"/>
      <c r="G18" s="50" t="s">
        <v>38</v>
      </c>
      <c r="H18" s="50"/>
      <c r="I18" s="50"/>
      <c r="J18" s="50"/>
      <c r="K18" s="50"/>
      <c r="L18" s="50"/>
      <c r="M18" s="2"/>
      <c r="N18" s="2"/>
      <c r="O18" s="2"/>
    </row>
    <row r="19" spans="1:15" x14ac:dyDescent="0.25">
      <c r="A19" s="3"/>
      <c r="B19" s="4" t="s">
        <v>44</v>
      </c>
      <c r="C19" s="4" t="s">
        <v>51</v>
      </c>
      <c r="D19" s="3"/>
      <c r="G19" s="50"/>
      <c r="H19" s="50"/>
      <c r="I19" s="50"/>
      <c r="J19" s="50"/>
      <c r="K19" s="50"/>
      <c r="L19" s="50"/>
      <c r="M19" s="2"/>
      <c r="N19" s="2"/>
      <c r="O19" s="2"/>
    </row>
    <row r="20" spans="1:15" x14ac:dyDescent="0.25">
      <c r="A20" s="3"/>
      <c r="B20" s="4" t="s">
        <v>45</v>
      </c>
      <c r="C20" s="4" t="s">
        <v>52</v>
      </c>
      <c r="D20" s="3"/>
      <c r="G20" s="50"/>
      <c r="H20" s="50"/>
      <c r="I20" s="50"/>
      <c r="J20" s="50"/>
      <c r="K20" s="50"/>
      <c r="L20" s="50"/>
      <c r="M20" s="2"/>
      <c r="N20" s="2"/>
      <c r="O20" s="2"/>
    </row>
    <row r="21" spans="1:15" x14ac:dyDescent="0.25">
      <c r="A21" s="3"/>
      <c r="B21" s="4" t="s">
        <v>46</v>
      </c>
      <c r="C21" s="4" t="s">
        <v>53</v>
      </c>
      <c r="D21" s="3"/>
      <c r="G21" s="50"/>
      <c r="H21" s="50"/>
      <c r="I21" s="50"/>
      <c r="J21" s="50"/>
      <c r="K21" s="50"/>
      <c r="L21" s="50"/>
      <c r="M21" s="2"/>
      <c r="N21" s="2"/>
      <c r="O21" s="2"/>
    </row>
    <row r="22" spans="1:15" x14ac:dyDescent="0.25">
      <c r="A22" s="3"/>
      <c r="B22" s="4" t="s">
        <v>47</v>
      </c>
      <c r="C22" s="4" t="s">
        <v>54</v>
      </c>
      <c r="D22" s="3"/>
      <c r="G22" s="50"/>
      <c r="H22" s="50"/>
      <c r="I22" s="50"/>
      <c r="J22" s="50"/>
      <c r="K22" s="50"/>
      <c r="L22" s="50"/>
    </row>
    <row r="23" spans="1:15" x14ac:dyDescent="0.25">
      <c r="A23" s="3"/>
      <c r="B23" s="3"/>
      <c r="C23" s="3"/>
      <c r="D23" s="3"/>
      <c r="G23" s="50"/>
      <c r="H23" s="50"/>
      <c r="I23" s="50"/>
      <c r="J23" s="50"/>
      <c r="K23" s="50"/>
      <c r="L23" s="50"/>
    </row>
  </sheetData>
  <mergeCells count="11">
    <mergeCell ref="K7:K8"/>
    <mergeCell ref="G18:L23"/>
    <mergeCell ref="A1:J1"/>
    <mergeCell ref="A2:J2"/>
    <mergeCell ref="A3:J3"/>
    <mergeCell ref="A4:J4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JUMLAH DAUN 24 Oktober 2022</vt:lpstr>
      <vt:lpstr>TINGGI TANAMAN 24 Oktober 2022</vt:lpstr>
      <vt:lpstr>JUMLAH DAUN 31 Oktober 2022</vt:lpstr>
      <vt:lpstr>TINGGI TANAMAN 31 Oktober 2022</vt:lpstr>
      <vt:lpstr>JUMLAH DAUN 7 November 2022</vt:lpstr>
      <vt:lpstr>TINGGI TANAMAN 7 November 2022</vt:lpstr>
      <vt:lpstr>JUMLAH DAUN 14 November 2022</vt:lpstr>
      <vt:lpstr>TINGGI TANAMAN 14 November 2022</vt:lpstr>
      <vt:lpstr>JUMLAH DAUN 21 NOVEMBER 2022</vt:lpstr>
      <vt:lpstr>TINGGI TANAMAN 21 NOV 22</vt:lpstr>
      <vt:lpstr>JUMLAH DAUN 28 NOV 22</vt:lpstr>
      <vt:lpstr>TINGGI TANAMAN 28 NOV 22</vt:lpstr>
      <vt:lpstr>JUMLAH DAUN 5 DES 22</vt:lpstr>
      <vt:lpstr>TINGGI TANAMAN 5 DES 22</vt:lpstr>
      <vt:lpstr>JUMLAH DAUN 26 DES 22</vt:lpstr>
      <vt:lpstr>TINGGI TANAMAN 26 DES 22</vt:lpstr>
      <vt:lpstr>PANJANG AKAR 26 DES 22</vt:lpstr>
      <vt:lpstr>BERAT BASAH TANAMAN </vt:lpstr>
      <vt:lpstr>BERAT KERING TANAMAN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imang</dc:creator>
  <cp:lastModifiedBy>imang</cp:lastModifiedBy>
  <dcterms:created xsi:type="dcterms:W3CDTF">2022-11-14T14:46:59Z</dcterms:created>
  <dcterms:modified xsi:type="dcterms:W3CDTF">2023-01-10T07:55:30Z</dcterms:modified>
</cp:coreProperties>
</file>